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80" windowHeight="10950"/>
  </bookViews>
  <sheets>
    <sheet name="M32" sheetId="1" r:id="rId1"/>
  </sheets>
  <calcPr calcId="125725"/>
</workbook>
</file>

<file path=xl/calcChain.xml><?xml version="1.0" encoding="utf-8"?>
<calcChain xmlns="http://schemas.openxmlformats.org/spreadsheetml/2006/main">
  <c r="D4" i="1"/>
  <c r="D9" s="1"/>
  <c r="D3"/>
  <c r="C10"/>
  <c r="C9"/>
  <c r="C8"/>
  <c r="F6" s="1"/>
  <c r="F7" l="1"/>
  <c r="F5"/>
  <c r="G3"/>
  <c r="G6"/>
  <c r="F4"/>
  <c r="G4" s="1"/>
  <c r="G7"/>
  <c r="G5"/>
  <c r="F27"/>
  <c r="G27" s="1"/>
  <c r="C5"/>
  <c r="C6" s="1"/>
  <c r="D10"/>
  <c r="D8"/>
  <c r="H4" l="1"/>
  <c r="H6"/>
  <c r="H5"/>
  <c r="I5" s="1"/>
  <c r="H7"/>
  <c r="H27"/>
  <c r="I7"/>
  <c r="I4"/>
  <c r="I6"/>
  <c r="I3"/>
  <c r="F28"/>
  <c r="F33"/>
  <c r="F8" s="1"/>
  <c r="D5"/>
  <c r="D6" s="1"/>
  <c r="F9" l="1"/>
  <c r="G8"/>
  <c r="H28"/>
  <c r="H33"/>
  <c r="F29"/>
  <c r="G28"/>
  <c r="I27"/>
  <c r="H8"/>
  <c r="F30" l="1"/>
  <c r="G29"/>
  <c r="H29"/>
  <c r="I28"/>
  <c r="F10"/>
  <c r="G9"/>
  <c r="H9"/>
  <c r="I8"/>
  <c r="H10" l="1"/>
  <c r="I9"/>
  <c r="F11"/>
  <c r="G10"/>
  <c r="H30"/>
  <c r="I29"/>
  <c r="F31"/>
  <c r="G30"/>
  <c r="F32" l="1"/>
  <c r="G32" s="1"/>
  <c r="G31"/>
  <c r="H31"/>
  <c r="I30"/>
  <c r="F12"/>
  <c r="G11"/>
  <c r="H11"/>
  <c r="I10"/>
  <c r="H12" l="1"/>
  <c r="I11"/>
  <c r="F13"/>
  <c r="G12"/>
  <c r="H32"/>
  <c r="I32" s="1"/>
  <c r="I31"/>
  <c r="F14" l="1"/>
  <c r="G13"/>
  <c r="H13"/>
  <c r="I12"/>
  <c r="H14" l="1"/>
  <c r="I13"/>
  <c r="F15"/>
  <c r="G14"/>
  <c r="F16" l="1"/>
  <c r="G15"/>
  <c r="H15"/>
  <c r="I14"/>
  <c r="H16" l="1"/>
  <c r="I15"/>
  <c r="F17"/>
  <c r="G16"/>
  <c r="F18" l="1"/>
  <c r="G17"/>
  <c r="H17"/>
  <c r="I16"/>
  <c r="H18" l="1"/>
  <c r="I17"/>
  <c r="F19"/>
  <c r="G18"/>
  <c r="F20" l="1"/>
  <c r="G19"/>
  <c r="H19"/>
  <c r="I18"/>
  <c r="H20" l="1"/>
  <c r="I19"/>
  <c r="F21"/>
  <c r="G20"/>
  <c r="F22" l="1"/>
  <c r="G21"/>
  <c r="H21"/>
  <c r="I20"/>
  <c r="H22" l="1"/>
  <c r="I21"/>
  <c r="F23"/>
  <c r="G22"/>
  <c r="F24" l="1"/>
  <c r="G23"/>
  <c r="H23"/>
  <c r="I22"/>
  <c r="H24" l="1"/>
  <c r="I23"/>
  <c r="F25"/>
  <c r="G24"/>
  <c r="F26" l="1"/>
  <c r="G26" s="1"/>
  <c r="G25"/>
  <c r="H25"/>
  <c r="I24"/>
  <c r="H26" l="1"/>
  <c r="I26" s="1"/>
  <c r="I25"/>
</calcChain>
</file>

<file path=xl/sharedStrings.xml><?xml version="1.0" encoding="utf-8"?>
<sst xmlns="http://schemas.openxmlformats.org/spreadsheetml/2006/main" count="30" uniqueCount="23">
  <si>
    <t>l</t>
  </si>
  <si>
    <t>a</t>
  </si>
  <si>
    <t>b</t>
  </si>
  <si>
    <t>c</t>
  </si>
  <si>
    <t>m</t>
  </si>
  <si>
    <r>
      <t>N</t>
    </r>
    <r>
      <rPr>
        <vertAlign val="subscript"/>
        <sz val="12"/>
        <color theme="1"/>
        <rFont val="Times New Roman"/>
        <family val="1"/>
      </rPr>
      <t>max</t>
    </r>
  </si>
  <si>
    <r>
      <t>T</t>
    </r>
    <r>
      <rPr>
        <vertAlign val="subscript"/>
        <sz val="12"/>
        <color theme="1"/>
        <rFont val="Times New Roman"/>
        <family val="1"/>
      </rPr>
      <t>min</t>
    </r>
  </si>
  <si>
    <r>
      <t>T</t>
    </r>
    <r>
      <rPr>
        <vertAlign val="subscript"/>
        <sz val="12"/>
        <color theme="1"/>
        <rFont val="Times New Roman"/>
        <family val="1"/>
      </rPr>
      <t>sub min</t>
    </r>
  </si>
  <si>
    <r>
      <t>Temperature (10 to 40</t>
    </r>
    <r>
      <rPr>
        <sz val="12"/>
        <color theme="1"/>
        <rFont val="Times New Roman"/>
        <family val="1"/>
      </rPr>
      <t>º</t>
    </r>
    <r>
      <rPr>
        <sz val="12"/>
        <color theme="1"/>
        <rFont val="Times New Roman"/>
        <family val="2"/>
      </rPr>
      <t xml:space="preserve">C) </t>
    </r>
  </si>
  <si>
    <r>
      <t>l</t>
    </r>
    <r>
      <rPr>
        <sz val="12"/>
        <color theme="1"/>
        <rFont val="Times New Roman"/>
        <family val="1"/>
      </rPr>
      <t xml:space="preserve"> (h)</t>
    </r>
  </si>
  <si>
    <r>
      <t>m</t>
    </r>
    <r>
      <rPr>
        <sz val="12"/>
        <color theme="1"/>
        <rFont val="Times New Roman"/>
        <family val="1"/>
      </rPr>
      <t xml:space="preserve"> (log/h)</t>
    </r>
  </si>
  <si>
    <r>
      <t>N</t>
    </r>
    <r>
      <rPr>
        <vertAlign val="subscript"/>
        <sz val="12"/>
        <color theme="1"/>
        <rFont val="Times New Roman"/>
        <family val="1"/>
      </rPr>
      <t>max</t>
    </r>
    <r>
      <rPr>
        <sz val="12"/>
        <color theme="1"/>
        <rFont val="Times New Roman"/>
        <family val="1"/>
      </rPr>
      <t xml:space="preserve"> (log/g)</t>
    </r>
  </si>
  <si>
    <t>Time (h)</t>
  </si>
  <si>
    <r>
      <t>N</t>
    </r>
    <r>
      <rPr>
        <vertAlign val="subscript"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2"/>
      </rPr>
      <t xml:space="preserve"> (log/g)</t>
    </r>
  </si>
  <si>
    <r>
      <t>N(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2"/>
      </rPr>
      <t>) (log/g)</t>
    </r>
  </si>
  <si>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Times New Roman"/>
        <family val="2"/>
      </rPr>
      <t xml:space="preserve"> (log/g)</t>
    </r>
  </si>
  <si>
    <r>
      <t>Low N</t>
    </r>
    <r>
      <rPr>
        <vertAlign val="subscript"/>
        <sz val="12"/>
        <color theme="1"/>
        <rFont val="Times New Roman"/>
        <family val="1"/>
      </rPr>
      <t>o</t>
    </r>
  </si>
  <si>
    <r>
      <t>High N</t>
    </r>
    <r>
      <rPr>
        <vertAlign val="subscript"/>
        <sz val="12"/>
        <color theme="1"/>
        <rFont val="Times New Roman"/>
        <family val="1"/>
      </rPr>
      <t>o</t>
    </r>
  </si>
  <si>
    <t>t</t>
  </si>
  <si>
    <t>log</t>
  </si>
  <si>
    <t>High</t>
  </si>
  <si>
    <t>Low</t>
  </si>
  <si>
    <t>interval</t>
  </si>
</sst>
</file>

<file path=xl/styles.xml><?xml version="1.0" encoding="utf-8"?>
<styleSheet xmlns="http://schemas.openxmlformats.org/spreadsheetml/2006/main">
  <numFmts count="2">
    <numFmt numFmtId="164" formatCode="0.000"/>
    <numFmt numFmtId="167" formatCode="0.0"/>
  </numFmts>
  <fonts count="8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Symbol"/>
      <family val="1"/>
      <charset val="2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5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Low</c:v>
          </c:tx>
          <c:marker>
            <c:symbol val="none"/>
          </c:marker>
          <c:xVal>
            <c:numRef>
              <c:f>'M32'!$F$3:$F$32</c:f>
              <c:numCache>
                <c:formatCode>0.0</c:formatCode>
                <c:ptCount val="30"/>
                <c:pt idx="0">
                  <c:v>0</c:v>
                </c:pt>
                <c:pt idx="1">
                  <c:v>0.91824194988672525</c:v>
                </c:pt>
                <c:pt idx="2">
                  <c:v>1.8364838997734505</c:v>
                </c:pt>
                <c:pt idx="3">
                  <c:v>2.7547258496601756</c:v>
                </c:pt>
                <c:pt idx="4">
                  <c:v>3.672967799546901</c:v>
                </c:pt>
                <c:pt idx="5">
                  <c:v>4.3487206908086744</c:v>
                </c:pt>
                <c:pt idx="6">
                  <c:v>5.0244735820704474</c:v>
                </c:pt>
                <c:pt idx="7">
                  <c:v>5.7002264733322203</c:v>
                </c:pt>
                <c:pt idx="8">
                  <c:v>6.3759793645939933</c:v>
                </c:pt>
                <c:pt idx="9">
                  <c:v>7.0517322558557662</c:v>
                </c:pt>
                <c:pt idx="10">
                  <c:v>7.7274851471175392</c:v>
                </c:pt>
                <c:pt idx="11">
                  <c:v>8.4032380383793122</c:v>
                </c:pt>
                <c:pt idx="12">
                  <c:v>9.0789909296410851</c:v>
                </c:pt>
                <c:pt idx="13">
                  <c:v>9.7547438209028581</c:v>
                </c:pt>
                <c:pt idx="14">
                  <c:v>10.430496712164631</c:v>
                </c:pt>
                <c:pt idx="15">
                  <c:v>11.106249603426404</c:v>
                </c:pt>
                <c:pt idx="16">
                  <c:v>11.782002494688177</c:v>
                </c:pt>
                <c:pt idx="17">
                  <c:v>12.45775538594995</c:v>
                </c:pt>
                <c:pt idx="18">
                  <c:v>13.133508277211723</c:v>
                </c:pt>
                <c:pt idx="19">
                  <c:v>13.809261168473496</c:v>
                </c:pt>
                <c:pt idx="20">
                  <c:v>14.485014059735269</c:v>
                </c:pt>
                <c:pt idx="21">
                  <c:v>15.160766950997042</c:v>
                </c:pt>
                <c:pt idx="22">
                  <c:v>15.836519842258815</c:v>
                </c:pt>
                <c:pt idx="23">
                  <c:v>16.512272733520589</c:v>
                </c:pt>
                <c:pt idx="24">
                  <c:v>17.188025624782362</c:v>
                </c:pt>
                <c:pt idx="25">
                  <c:v>25.782038437173544</c:v>
                </c:pt>
                <c:pt idx="26">
                  <c:v>38.673057655760317</c:v>
                </c:pt>
                <c:pt idx="27">
                  <c:v>58.009586483640476</c:v>
                </c:pt>
                <c:pt idx="28">
                  <c:v>87.014379725460714</c:v>
                </c:pt>
                <c:pt idx="29">
                  <c:v>130.52156958819108</c:v>
                </c:pt>
              </c:numCache>
            </c:numRef>
          </c:xVal>
          <c:yVal>
            <c:numRef>
              <c:f>'M32'!$G$3:$G$32</c:f>
              <c:numCache>
                <c:formatCode>0.00</c:formatCode>
                <c:ptCount val="30"/>
                <c:pt idx="0">
                  <c:v>1.1735323480059763</c:v>
                </c:pt>
                <c:pt idx="1">
                  <c:v>1.2232335387751694</c:v>
                </c:pt>
                <c:pt idx="2">
                  <c:v>1.3021707287908786</c:v>
                </c:pt>
                <c:pt idx="3">
                  <c:v>1.4177141041463988</c:v>
                </c:pt>
                <c:pt idx="4">
                  <c:v>1.5752908326026858</c:v>
                </c:pt>
                <c:pt idx="5">
                  <c:v>1.7196990689391733</c:v>
                </c:pt>
                <c:pt idx="6">
                  <c:v>1.8881608221710393</c:v>
                </c:pt>
                <c:pt idx="7">
                  <c:v>2.0795644570290479</c:v>
                </c:pt>
                <c:pt idx="8">
                  <c:v>2.2919355717392862</c:v>
                </c:pt>
                <c:pt idx="9">
                  <c:v>2.5225984121001144</c:v>
                </c:pt>
                <c:pt idx="10">
                  <c:v>2.7683704834948193</c:v>
                </c:pt>
                <c:pt idx="11">
                  <c:v>3.0257663978770242</c:v>
                </c:pt>
                <c:pt idx="12">
                  <c:v>3.2911913173746554</c:v>
                </c:pt>
                <c:pt idx="13">
                  <c:v>3.5611100671428071</c:v>
                </c:pt>
                <c:pt idx="14">
                  <c:v>3.8321838177062886</c:v>
                </c:pt>
                <c:pt idx="15">
                  <c:v>4.1013713327301984</c:v>
                </c:pt>
                <c:pt idx="16">
                  <c:v>4.3659957074867624</c:v>
                </c:pt>
                <c:pt idx="17">
                  <c:v>4.6237801802009306</c:v>
                </c:pt>
                <c:pt idx="18">
                  <c:v>4.8728580939722619</c:v>
                </c:pt>
                <c:pt idx="19">
                  <c:v>5.1117626461005354</c:v>
                </c:pt>
                <c:pt idx="20">
                  <c:v>5.3394019447398984</c:v>
                </c:pt>
                <c:pt idx="21">
                  <c:v>5.5550243447504917</c:v>
                </c:pt>
                <c:pt idx="22">
                  <c:v>5.7581782581510614</c:v>
                </c:pt>
                <c:pt idx="23">
                  <c:v>5.9486697813068412</c:v>
                </c:pt>
                <c:pt idx="24">
                  <c:v>6.1265206534582033</c:v>
                </c:pt>
                <c:pt idx="25">
                  <c:v>7.4738688935476212</c:v>
                </c:pt>
                <c:pt idx="26">
                  <c:v>7.9459575422804472</c:v>
                </c:pt>
                <c:pt idx="27">
                  <c:v>8.0161184042267806</c:v>
                </c:pt>
                <c:pt idx="28">
                  <c:v>8.0195612307973256</c:v>
                </c:pt>
                <c:pt idx="29">
                  <c:v>8.0195966369600633</c:v>
                </c:pt>
              </c:numCache>
            </c:numRef>
          </c:yVal>
          <c:smooth val="1"/>
        </c:ser>
        <c:ser>
          <c:idx val="1"/>
          <c:order val="1"/>
          <c:tx>
            <c:v>High</c:v>
          </c:tx>
          <c:marker>
            <c:symbol val="none"/>
          </c:marker>
          <c:xVal>
            <c:numRef>
              <c:f>'M32'!$H$3:$H$32</c:f>
              <c:numCache>
                <c:formatCode>0.0</c:formatCode>
                <c:ptCount val="30"/>
                <c:pt idx="0">
                  <c:v>0</c:v>
                </c:pt>
                <c:pt idx="1">
                  <c:v>0.84499940047699929</c:v>
                </c:pt>
                <c:pt idx="2">
                  <c:v>1.6899988009539986</c:v>
                </c:pt>
                <c:pt idx="3">
                  <c:v>2.534998201430998</c:v>
                </c:pt>
                <c:pt idx="4">
                  <c:v>3.3799976019079971</c:v>
                </c:pt>
                <c:pt idx="5">
                  <c:v>4.0557504931697705</c:v>
                </c:pt>
                <c:pt idx="6">
                  <c:v>4.7315033844315435</c:v>
                </c:pt>
                <c:pt idx="7">
                  <c:v>5.4072562756933165</c:v>
                </c:pt>
                <c:pt idx="8">
                  <c:v>6.0830091669550894</c:v>
                </c:pt>
                <c:pt idx="9">
                  <c:v>6.7587620582168624</c:v>
                </c:pt>
                <c:pt idx="10">
                  <c:v>7.4345149494786353</c:v>
                </c:pt>
                <c:pt idx="11">
                  <c:v>8.1102678407404092</c:v>
                </c:pt>
                <c:pt idx="12">
                  <c:v>8.7860207320021821</c:v>
                </c:pt>
                <c:pt idx="13">
                  <c:v>9.4617736232639551</c:v>
                </c:pt>
                <c:pt idx="14">
                  <c:v>10.137526514525728</c:v>
                </c:pt>
                <c:pt idx="15">
                  <c:v>10.813279405787501</c:v>
                </c:pt>
                <c:pt idx="16">
                  <c:v>11.489032297049274</c:v>
                </c:pt>
                <c:pt idx="17">
                  <c:v>12.164785188311047</c:v>
                </c:pt>
                <c:pt idx="18">
                  <c:v>12.84053807957282</c:v>
                </c:pt>
                <c:pt idx="19">
                  <c:v>13.516290970834593</c:v>
                </c:pt>
                <c:pt idx="20">
                  <c:v>14.192043862096366</c:v>
                </c:pt>
                <c:pt idx="21">
                  <c:v>14.867796753358139</c:v>
                </c:pt>
                <c:pt idx="22">
                  <c:v>15.543549644619912</c:v>
                </c:pt>
                <c:pt idx="23">
                  <c:v>16.219302535881685</c:v>
                </c:pt>
                <c:pt idx="24">
                  <c:v>14.84064778632106</c:v>
                </c:pt>
                <c:pt idx="25">
                  <c:v>22.260971679481592</c:v>
                </c:pt>
                <c:pt idx="26">
                  <c:v>33.391457519222385</c:v>
                </c:pt>
                <c:pt idx="27">
                  <c:v>50.087186278833578</c:v>
                </c:pt>
                <c:pt idx="28">
                  <c:v>75.13077941825037</c:v>
                </c:pt>
                <c:pt idx="29">
                  <c:v>112.69616912737555</c:v>
                </c:pt>
              </c:numCache>
            </c:numRef>
          </c:xVal>
          <c:yVal>
            <c:numRef>
              <c:f>'M32'!$I$3:$I$32</c:f>
              <c:numCache>
                <c:formatCode>0.00</c:formatCode>
                <c:ptCount val="30"/>
                <c:pt idx="0">
                  <c:v>3.7354163894282459</c:v>
                </c:pt>
                <c:pt idx="1">
                  <c:v>3.7730375072541023</c:v>
                </c:pt>
                <c:pt idx="2">
                  <c:v>3.8357744574983883</c:v>
                </c:pt>
                <c:pt idx="3">
                  <c:v>3.9309312156785468</c:v>
                </c:pt>
                <c:pt idx="4">
                  <c:v>4.0639779681261636</c:v>
                </c:pt>
                <c:pt idx="5">
                  <c:v>4.1994593941111233</c:v>
                </c:pt>
                <c:pt idx="6">
                  <c:v>4.360583517925102</c:v>
                </c:pt>
                <c:pt idx="7">
                  <c:v>4.5457071446432771</c:v>
                </c:pt>
                <c:pt idx="8">
                  <c:v>4.7520162804300421</c:v>
                </c:pt>
                <c:pt idx="9">
                  <c:v>4.9758189397671453</c:v>
                </c:pt>
                <c:pt idx="10">
                  <c:v>5.2128798194493147</c:v>
                </c:pt>
                <c:pt idx="11">
                  <c:v>5.4587485167405561</c:v>
                </c:pt>
                <c:pt idx="12">
                  <c:v>5.7090464498091462</c:v>
                </c:pt>
                <c:pt idx="13">
                  <c:v>5.959692600228049</c:v>
                </c:pt>
                <c:pt idx="14">
                  <c:v>6.2070613848605394</c:v>
                </c:pt>
                <c:pt idx="15">
                  <c:v>6.4480757602289298</c:v>
                </c:pt>
                <c:pt idx="16">
                  <c:v>6.6802447421941888</c:v>
                </c:pt>
                <c:pt idx="17">
                  <c:v>6.9016573614910843</c:v>
                </c:pt>
                <c:pt idx="18">
                  <c:v>7.1109454991654051</c:v>
                </c:pt>
                <c:pt idx="19">
                  <c:v>7.3072269257263471</c:v>
                </c:pt>
                <c:pt idx="20">
                  <c:v>7.4900379445152119</c:v>
                </c:pt>
                <c:pt idx="21">
                  <c:v>7.6592628586349889</c:v>
                </c:pt>
                <c:pt idx="22">
                  <c:v>7.8150653928873961</c:v>
                </c:pt>
                <c:pt idx="23">
                  <c:v>7.957825398837918</c:v>
                </c:pt>
                <c:pt idx="24">
                  <c:v>7.6527247768913131</c:v>
                </c:pt>
                <c:pt idx="25">
                  <c:v>8.7632631700109584</c:v>
                </c:pt>
                <c:pt idx="26">
                  <c:v>9.1546670794235538</c:v>
                </c:pt>
                <c:pt idx="27">
                  <c:v>9.2129286234571701</c:v>
                </c:pt>
                <c:pt idx="28">
                  <c:v>9.2157881411559117</c:v>
                </c:pt>
                <c:pt idx="29">
                  <c:v>9.2158175488362435</c:v>
                </c:pt>
              </c:numCache>
            </c:numRef>
          </c:yVal>
          <c:smooth val="1"/>
        </c:ser>
        <c:axId val="76188288"/>
        <c:axId val="76186752"/>
      </c:scatterChart>
      <c:valAx>
        <c:axId val="7618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Time, h</a:t>
                </a:r>
              </a:p>
            </c:rich>
          </c:tx>
          <c:layout/>
        </c:title>
        <c:numFmt formatCode="0" sourceLinked="0"/>
        <c:minorTickMark val="out"/>
        <c:tickLblPos val="nextTo"/>
        <c:crossAx val="76186752"/>
        <c:crosses val="autoZero"/>
        <c:crossBetween val="midCat"/>
      </c:valAx>
      <c:valAx>
        <c:axId val="76186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log/g</a:t>
                </a:r>
              </a:p>
            </c:rich>
          </c:tx>
          <c:layout/>
        </c:title>
        <c:numFmt formatCode="0" sourceLinked="0"/>
        <c:minorTickMark val="out"/>
        <c:tickLblPos val="nextTo"/>
        <c:crossAx val="76188288"/>
        <c:crosses val="autoZero"/>
        <c:crossBetween val="midCat"/>
      </c:valAx>
    </c:plotArea>
    <c:legend>
      <c:legendPos val="t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66674</xdr:rowOff>
    </xdr:from>
    <xdr:to>
      <xdr:col>20</xdr:col>
      <xdr:colOff>19050</xdr:colOff>
      <xdr:row>30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workbookViewId="0">
      <selection activeCell="C5" sqref="C5"/>
    </sheetView>
  </sheetViews>
  <sheetFormatPr defaultRowHeight="15.75"/>
  <cols>
    <col min="1" max="1" width="7.25" customWidth="1"/>
    <col min="2" max="2" width="25.625" customWidth="1"/>
    <col min="3" max="4" width="12.625" customWidth="1"/>
    <col min="5" max="5" width="4.375" customWidth="1"/>
  </cols>
  <sheetData>
    <row r="1" spans="1:9" ht="18.75">
      <c r="B1" s="4"/>
      <c r="C1" s="5" t="s">
        <v>16</v>
      </c>
      <c r="D1" s="6" t="s">
        <v>17</v>
      </c>
      <c r="F1" s="33" t="s">
        <v>21</v>
      </c>
      <c r="G1" s="33"/>
      <c r="H1" s="33" t="s">
        <v>20</v>
      </c>
      <c r="I1" s="33"/>
    </row>
    <row r="2" spans="1:9" ht="18.75">
      <c r="B2" s="7" t="s">
        <v>13</v>
      </c>
      <c r="C2" s="8">
        <v>1.1200000000000001</v>
      </c>
      <c r="D2" s="9">
        <v>3.7</v>
      </c>
      <c r="F2" s="29" t="s">
        <v>18</v>
      </c>
      <c r="G2" s="29" t="s">
        <v>19</v>
      </c>
      <c r="H2" s="29" t="s">
        <v>18</v>
      </c>
      <c r="I2" s="29" t="s">
        <v>19</v>
      </c>
    </row>
    <row r="3" spans="1:9">
      <c r="B3" s="7" t="s">
        <v>12</v>
      </c>
      <c r="C3" s="10">
        <v>4</v>
      </c>
      <c r="D3" s="11">
        <f>C3</f>
        <v>4</v>
      </c>
      <c r="F3" s="30">
        <v>0</v>
      </c>
      <c r="G3" s="31">
        <f>$C$2+($C$10-$C$2)*(EXP(-EXP((2.718*$C$9/($C$10-$C$2))*($C$8-F3)+1)))</f>
        <v>1.1735323480059763</v>
      </c>
      <c r="H3" s="30">
        <v>0</v>
      </c>
      <c r="I3" s="31">
        <f>$D$2+($D$10-$D$2)*(EXP(-EXP((2.718*$D$9/($D$10-$D$2))*($D$8-H3)+1)))</f>
        <v>3.7354163894282459</v>
      </c>
    </row>
    <row r="4" spans="1:9">
      <c r="B4" s="12" t="s">
        <v>8</v>
      </c>
      <c r="C4" s="10">
        <v>25</v>
      </c>
      <c r="D4" s="11">
        <f>C4</f>
        <v>25</v>
      </c>
      <c r="F4" s="30">
        <f>C8*0.25</f>
        <v>0.91824194988672525</v>
      </c>
      <c r="G4" s="31">
        <f t="shared" ref="G4:G32" si="0">$C$2+($C$10-$C$2)*(EXP(-EXP((2.718*$C$9/($C$10-$C$2))*($C$8-F4)+1)))</f>
        <v>1.2232335387751694</v>
      </c>
      <c r="H4" s="30">
        <f>D8*0.25</f>
        <v>0.84499940047699929</v>
      </c>
      <c r="I4" s="31">
        <f t="shared" ref="I4:I32" si="1">$D$2+($D$10-$D$2)*(EXP(-EXP((2.718*$D$9/($D$10-$D$2))*($D$8-H4)+1)))</f>
        <v>3.7730375072541023</v>
      </c>
    </row>
    <row r="5" spans="1:9">
      <c r="B5" s="7" t="s">
        <v>14</v>
      </c>
      <c r="C5" s="13">
        <f>C2+(C10-C2)*(EXP(-EXP(((2.718*C9)/(C10-C2))*(C8-C3)+1)))</f>
        <v>1.6421414266697916</v>
      </c>
      <c r="D5" s="14">
        <f>D2+(D10-D2)*(EXP(-EXP(((2.718*D9)/(D10-D2))*(D8-D3)+1)))</f>
        <v>4.1872984125487012</v>
      </c>
      <c r="F5" s="30">
        <f>C8*0.5</f>
        <v>1.8364838997734505</v>
      </c>
      <c r="G5" s="31">
        <f t="shared" si="0"/>
        <v>1.3021707287908786</v>
      </c>
      <c r="H5" s="30">
        <f>D8*0.5</f>
        <v>1.6899988009539986</v>
      </c>
      <c r="I5" s="31">
        <f t="shared" si="1"/>
        <v>3.8357744574983883</v>
      </c>
    </row>
    <row r="6" spans="1:9">
      <c r="B6" s="15" t="s">
        <v>15</v>
      </c>
      <c r="C6" s="2">
        <f>C5-C2</f>
        <v>0.52214142666979146</v>
      </c>
      <c r="D6" s="16">
        <f>D5-D2</f>
        <v>0.48729841254870099</v>
      </c>
      <c r="F6" s="30">
        <f>C8*0.75</f>
        <v>2.7547258496601756</v>
      </c>
      <c r="G6" s="31">
        <f t="shared" si="0"/>
        <v>1.4177141041463988</v>
      </c>
      <c r="H6" s="30">
        <f>D8*0.75</f>
        <v>2.534998201430998</v>
      </c>
      <c r="I6" s="31">
        <f t="shared" si="1"/>
        <v>3.9309312156785468</v>
      </c>
    </row>
    <row r="7" spans="1:9">
      <c r="B7" s="4"/>
      <c r="C7" s="3"/>
      <c r="D7" s="17"/>
      <c r="F7" s="30">
        <f>C8</f>
        <v>3.672967799546901</v>
      </c>
      <c r="G7" s="31">
        <f t="shared" si="0"/>
        <v>1.5752908326026858</v>
      </c>
      <c r="H7" s="30">
        <f>D8</f>
        <v>3.3799976019079971</v>
      </c>
      <c r="I7" s="31">
        <f t="shared" si="1"/>
        <v>4.0639779681261636</v>
      </c>
    </row>
    <row r="8" spans="1:9">
      <c r="B8" s="18" t="s">
        <v>9</v>
      </c>
      <c r="C8" s="13">
        <f>EXP(C13+(C14*C4)+(C15*(C4^2)))</f>
        <v>3.672967799546901</v>
      </c>
      <c r="D8" s="14">
        <f>EXP(D13+(D14*D4)+(D15*(D4^2)))</f>
        <v>3.3799976019079971</v>
      </c>
      <c r="F8" s="30">
        <f>F7+$F$33</f>
        <v>4.3487206908086744</v>
      </c>
      <c r="G8" s="31">
        <f t="shared" si="0"/>
        <v>1.7196990689391733</v>
      </c>
      <c r="H8" s="30">
        <f>H7+$F$33</f>
        <v>4.0557504931697705</v>
      </c>
      <c r="I8" s="31">
        <f t="shared" si="1"/>
        <v>4.1994593941111233</v>
      </c>
    </row>
    <row r="9" spans="1:9">
      <c r="B9" s="18" t="s">
        <v>10</v>
      </c>
      <c r="C9" s="13">
        <f>EXP(C17+(C18*C4)+(C19*(C4^2)))</f>
        <v>0.40141880306801681</v>
      </c>
      <c r="D9" s="14">
        <f>EXP(D17+(D18*D4)+(D19*(D4^2)))</f>
        <v>0.37166959680754053</v>
      </c>
      <c r="F9" s="30">
        <f t="shared" ref="F9:H26" si="2">F8+$F$33</f>
        <v>5.0244735820704474</v>
      </c>
      <c r="G9" s="31">
        <f t="shared" si="0"/>
        <v>1.8881608221710393</v>
      </c>
      <c r="H9" s="30">
        <f t="shared" si="2"/>
        <v>4.7315033844315435</v>
      </c>
      <c r="I9" s="31">
        <f t="shared" si="1"/>
        <v>4.360583517925102</v>
      </c>
    </row>
    <row r="10" spans="1:9" ht="18.75">
      <c r="B10" s="15" t="s">
        <v>11</v>
      </c>
      <c r="C10" s="2">
        <f>EXP((C21*(C4-C22))/((C4-C23)))</f>
        <v>8.0195966734025372</v>
      </c>
      <c r="D10" s="16">
        <f>EXP((D21*(D4-D22))/((D4-D23)))</f>
        <v>9.2158175791046677</v>
      </c>
      <c r="F10" s="30">
        <f t="shared" si="2"/>
        <v>5.7002264733322203</v>
      </c>
      <c r="G10" s="31">
        <f t="shared" si="0"/>
        <v>2.0795644570290479</v>
      </c>
      <c r="H10" s="30">
        <f t="shared" si="2"/>
        <v>5.4072562756933165</v>
      </c>
      <c r="I10" s="31">
        <f t="shared" si="1"/>
        <v>4.5457071446432771</v>
      </c>
    </row>
    <row r="11" spans="1:9">
      <c r="F11" s="30">
        <f t="shared" si="2"/>
        <v>6.3759793645939933</v>
      </c>
      <c r="G11" s="31">
        <f t="shared" si="0"/>
        <v>2.2919355717392862</v>
      </c>
      <c r="H11" s="30">
        <f t="shared" si="2"/>
        <v>6.0830091669550894</v>
      </c>
      <c r="I11" s="31">
        <f t="shared" si="1"/>
        <v>4.7520162804300421</v>
      </c>
    </row>
    <row r="12" spans="1:9">
      <c r="F12" s="30">
        <f t="shared" si="2"/>
        <v>7.0517322558557662</v>
      </c>
      <c r="G12" s="31">
        <f t="shared" si="0"/>
        <v>2.5225984121001144</v>
      </c>
      <c r="H12" s="30">
        <f t="shared" si="2"/>
        <v>6.7587620582168624</v>
      </c>
      <c r="I12" s="31">
        <f t="shared" si="1"/>
        <v>4.9758189397671453</v>
      </c>
    </row>
    <row r="13" spans="1:9">
      <c r="A13" s="26" t="s">
        <v>0</v>
      </c>
      <c r="B13" s="19" t="s">
        <v>1</v>
      </c>
      <c r="C13" s="20">
        <v>5.0460000000000003</v>
      </c>
      <c r="D13" s="21">
        <v>6.6059999999999999</v>
      </c>
      <c r="F13" s="30">
        <f t="shared" si="2"/>
        <v>7.7274851471175392</v>
      </c>
      <c r="G13" s="31">
        <f t="shared" si="0"/>
        <v>2.7683704834948193</v>
      </c>
      <c r="H13" s="30">
        <f t="shared" si="2"/>
        <v>7.4345149494786353</v>
      </c>
      <c r="I13" s="31">
        <f t="shared" si="1"/>
        <v>5.2128798194493147</v>
      </c>
    </row>
    <row r="14" spans="1:9">
      <c r="A14" s="7"/>
      <c r="B14" s="22" t="s">
        <v>2</v>
      </c>
      <c r="C14" s="23">
        <v>-0.21879999999999999</v>
      </c>
      <c r="D14" s="24">
        <v>-0.31419999999999998</v>
      </c>
      <c r="F14" s="30">
        <f t="shared" si="2"/>
        <v>8.4032380383793122</v>
      </c>
      <c r="G14" s="31">
        <f t="shared" si="0"/>
        <v>3.0257663978770242</v>
      </c>
      <c r="H14" s="30">
        <f t="shared" si="2"/>
        <v>8.1102678407404092</v>
      </c>
      <c r="I14" s="31">
        <f t="shared" si="1"/>
        <v>5.4587485167405561</v>
      </c>
    </row>
    <row r="15" spans="1:9">
      <c r="A15" s="7"/>
      <c r="B15" s="22" t="s">
        <v>3</v>
      </c>
      <c r="C15" s="23">
        <v>2.7599999999999999E-3</v>
      </c>
      <c r="D15" s="24">
        <v>3.947E-3</v>
      </c>
      <c r="F15" s="30">
        <f t="shared" si="2"/>
        <v>9.0789909296410851</v>
      </c>
      <c r="G15" s="31">
        <f t="shared" si="0"/>
        <v>3.2911913173746554</v>
      </c>
      <c r="H15" s="30">
        <f t="shared" si="2"/>
        <v>8.7860207320021821</v>
      </c>
      <c r="I15" s="31">
        <f t="shared" si="1"/>
        <v>5.7090464498091462</v>
      </c>
    </row>
    <row r="16" spans="1:9">
      <c r="A16" s="7"/>
      <c r="B16" s="22"/>
      <c r="C16" s="23"/>
      <c r="D16" s="24"/>
      <c r="F16" s="30">
        <f t="shared" si="2"/>
        <v>9.7547438209028581</v>
      </c>
      <c r="G16" s="31">
        <f t="shared" si="0"/>
        <v>3.5611100671428071</v>
      </c>
      <c r="H16" s="30">
        <f t="shared" si="2"/>
        <v>9.4617736232639551</v>
      </c>
      <c r="I16" s="31">
        <f t="shared" si="1"/>
        <v>5.959692600228049</v>
      </c>
    </row>
    <row r="17" spans="1:9">
      <c r="A17" s="18" t="s">
        <v>4</v>
      </c>
      <c r="B17" s="22" t="s">
        <v>1</v>
      </c>
      <c r="C17" s="23">
        <v>-6.1589999999999998</v>
      </c>
      <c r="D17" s="24">
        <v>-6.1310000000000002</v>
      </c>
      <c r="F17" s="30">
        <f t="shared" si="2"/>
        <v>10.430496712164631</v>
      </c>
      <c r="G17" s="31">
        <f t="shared" si="0"/>
        <v>3.8321838177062886</v>
      </c>
      <c r="H17" s="30">
        <f t="shared" si="2"/>
        <v>10.137526514525728</v>
      </c>
      <c r="I17" s="31">
        <f t="shared" si="1"/>
        <v>6.2070613848605394</v>
      </c>
    </row>
    <row r="18" spans="1:9">
      <c r="A18" s="7"/>
      <c r="B18" s="22" t="s">
        <v>2</v>
      </c>
      <c r="C18" s="23">
        <v>0.3019</v>
      </c>
      <c r="D18" s="24">
        <v>0.30249999999999999</v>
      </c>
      <c r="F18" s="30">
        <f t="shared" si="2"/>
        <v>11.106249603426404</v>
      </c>
      <c r="G18" s="31">
        <f t="shared" si="0"/>
        <v>4.1013713327301984</v>
      </c>
      <c r="H18" s="30">
        <f t="shared" si="2"/>
        <v>10.813279405787501</v>
      </c>
      <c r="I18" s="31">
        <f t="shared" si="1"/>
        <v>6.4480757602289298</v>
      </c>
    </row>
    <row r="19" spans="1:9">
      <c r="A19" s="7"/>
      <c r="B19" s="22" t="s">
        <v>3</v>
      </c>
      <c r="C19" s="23">
        <v>-3.6819999999999999E-3</v>
      </c>
      <c r="D19" s="24">
        <v>-3.8739999999999998E-3</v>
      </c>
      <c r="F19" s="30">
        <f t="shared" si="2"/>
        <v>11.782002494688177</v>
      </c>
      <c r="G19" s="31">
        <f t="shared" si="0"/>
        <v>4.3659957074867624</v>
      </c>
      <c r="H19" s="30">
        <f t="shared" si="2"/>
        <v>11.489032297049274</v>
      </c>
      <c r="I19" s="31">
        <f t="shared" si="1"/>
        <v>6.6802447421941888</v>
      </c>
    </row>
    <row r="20" spans="1:9">
      <c r="A20" s="7"/>
      <c r="B20" s="22"/>
      <c r="C20" s="23"/>
      <c r="D20" s="24"/>
      <c r="F20" s="30">
        <f t="shared" si="2"/>
        <v>12.45775538594995</v>
      </c>
      <c r="G20" s="31">
        <f t="shared" si="0"/>
        <v>4.6237801802009306</v>
      </c>
      <c r="H20" s="30">
        <f t="shared" si="2"/>
        <v>12.164785188311047</v>
      </c>
      <c r="I20" s="31">
        <f t="shared" si="1"/>
        <v>6.9016573614910843</v>
      </c>
    </row>
    <row r="21" spans="1:9" ht="18.75">
      <c r="A21" s="7" t="s">
        <v>5</v>
      </c>
      <c r="B21" s="22" t="s">
        <v>1</v>
      </c>
      <c r="C21" s="23">
        <v>2.3780000000000001</v>
      </c>
      <c r="D21" s="24">
        <v>2.4239999999999999</v>
      </c>
      <c r="F21" s="30">
        <f t="shared" si="2"/>
        <v>13.133508277211723</v>
      </c>
      <c r="G21" s="31">
        <f t="shared" si="0"/>
        <v>4.8728580939722619</v>
      </c>
      <c r="H21" s="30">
        <f t="shared" si="2"/>
        <v>12.84053807957282</v>
      </c>
      <c r="I21" s="31">
        <f t="shared" si="1"/>
        <v>7.1109454991654051</v>
      </c>
    </row>
    <row r="22" spans="1:9" ht="18.75">
      <c r="A22" s="7"/>
      <c r="B22" s="23" t="s">
        <v>6</v>
      </c>
      <c r="C22" s="23">
        <v>9.2230000000000008</v>
      </c>
      <c r="D22" s="24">
        <v>6.8129999999999997</v>
      </c>
      <c r="F22" s="30">
        <f t="shared" si="2"/>
        <v>13.809261168473496</v>
      </c>
      <c r="G22" s="31">
        <f t="shared" si="0"/>
        <v>5.1117626461005354</v>
      </c>
      <c r="H22" s="30">
        <f t="shared" si="2"/>
        <v>13.516290970834593</v>
      </c>
      <c r="I22" s="31">
        <f t="shared" si="1"/>
        <v>7.3072269257263471</v>
      </c>
    </row>
    <row r="23" spans="1:9" ht="18.75">
      <c r="A23" s="15"/>
      <c r="B23" s="1" t="s">
        <v>7</v>
      </c>
      <c r="C23" s="1">
        <v>6.9790000000000001</v>
      </c>
      <c r="D23" s="25">
        <v>5.15</v>
      </c>
      <c r="F23" s="30">
        <f t="shared" si="2"/>
        <v>14.485014059735269</v>
      </c>
      <c r="G23" s="31">
        <f t="shared" si="0"/>
        <v>5.3394019447398984</v>
      </c>
      <c r="H23" s="30">
        <f t="shared" si="2"/>
        <v>14.192043862096366</v>
      </c>
      <c r="I23" s="31">
        <f t="shared" si="1"/>
        <v>7.4900379445152119</v>
      </c>
    </row>
    <row r="24" spans="1:9">
      <c r="F24" s="30">
        <f t="shared" si="2"/>
        <v>15.160766950997042</v>
      </c>
      <c r="G24" s="31">
        <f t="shared" si="0"/>
        <v>5.5550243447504917</v>
      </c>
      <c r="H24" s="30">
        <f t="shared" si="2"/>
        <v>14.867796753358139</v>
      </c>
      <c r="I24" s="31">
        <f t="shared" si="1"/>
        <v>7.6592628586349889</v>
      </c>
    </row>
    <row r="25" spans="1:9">
      <c r="F25" s="30">
        <f t="shared" si="2"/>
        <v>15.836519842258815</v>
      </c>
      <c r="G25" s="31">
        <f t="shared" si="0"/>
        <v>5.7581782581510614</v>
      </c>
      <c r="H25" s="30">
        <f t="shared" si="2"/>
        <v>15.543549644619912</v>
      </c>
      <c r="I25" s="31">
        <f t="shared" si="1"/>
        <v>7.8150653928873961</v>
      </c>
    </row>
    <row r="26" spans="1:9">
      <c r="F26" s="30">
        <f t="shared" si="2"/>
        <v>16.512272733520589</v>
      </c>
      <c r="G26" s="31">
        <f t="shared" si="0"/>
        <v>5.9486697813068412</v>
      </c>
      <c r="H26" s="30">
        <f t="shared" si="2"/>
        <v>16.219302535881685</v>
      </c>
      <c r="I26" s="31">
        <f t="shared" si="1"/>
        <v>7.957825398837918</v>
      </c>
    </row>
    <row r="27" spans="1:9">
      <c r="F27" s="30">
        <f>(C10-C2)/C9</f>
        <v>17.188025624782362</v>
      </c>
      <c r="G27" s="31">
        <f t="shared" si="0"/>
        <v>6.1265206534582033</v>
      </c>
      <c r="H27" s="30">
        <f>(D10-D2)/D9</f>
        <v>14.84064778632106</v>
      </c>
      <c r="I27" s="31">
        <f t="shared" si="1"/>
        <v>7.6527247768913131</v>
      </c>
    </row>
    <row r="28" spans="1:9">
      <c r="F28" s="30">
        <f>F27*1.5</f>
        <v>25.782038437173544</v>
      </c>
      <c r="G28" s="31">
        <f t="shared" si="0"/>
        <v>7.4738688935476212</v>
      </c>
      <c r="H28" s="30">
        <f>H27*1.5</f>
        <v>22.260971679481592</v>
      </c>
      <c r="I28" s="31">
        <f t="shared" si="1"/>
        <v>8.7632631700109584</v>
      </c>
    </row>
    <row r="29" spans="1:9">
      <c r="F29" s="30">
        <f t="shared" ref="F29:H32" si="3">F28*1.5</f>
        <v>38.673057655760317</v>
      </c>
      <c r="G29" s="31">
        <f t="shared" si="0"/>
        <v>7.9459575422804472</v>
      </c>
      <c r="H29" s="30">
        <f t="shared" si="3"/>
        <v>33.391457519222385</v>
      </c>
      <c r="I29" s="31">
        <f t="shared" si="1"/>
        <v>9.1546670794235538</v>
      </c>
    </row>
    <row r="30" spans="1:9">
      <c r="F30" s="30">
        <f t="shared" si="3"/>
        <v>58.009586483640476</v>
      </c>
      <c r="G30" s="31">
        <f t="shared" si="0"/>
        <v>8.0161184042267806</v>
      </c>
      <c r="H30" s="30">
        <f t="shared" si="3"/>
        <v>50.087186278833578</v>
      </c>
      <c r="I30" s="31">
        <f t="shared" si="1"/>
        <v>9.2129286234571701</v>
      </c>
    </row>
    <row r="31" spans="1:9">
      <c r="F31" s="30">
        <f t="shared" si="3"/>
        <v>87.014379725460714</v>
      </c>
      <c r="G31" s="31">
        <f t="shared" si="0"/>
        <v>8.0195612307973256</v>
      </c>
      <c r="H31" s="30">
        <f t="shared" si="3"/>
        <v>75.13077941825037</v>
      </c>
      <c r="I31" s="31">
        <f t="shared" si="1"/>
        <v>9.2157881411559117</v>
      </c>
    </row>
    <row r="32" spans="1:9">
      <c r="F32" s="32">
        <f t="shared" si="3"/>
        <v>130.52156958819108</v>
      </c>
      <c r="G32" s="2">
        <f t="shared" si="0"/>
        <v>8.0195966369600633</v>
      </c>
      <c r="H32" s="32">
        <f t="shared" si="3"/>
        <v>112.69616912737555</v>
      </c>
      <c r="I32" s="2">
        <f t="shared" si="1"/>
        <v>9.2158175488362435</v>
      </c>
    </row>
    <row r="33" spans="6:9">
      <c r="F33" s="28">
        <f>(F27-F7)/20</f>
        <v>0.67575289126177307</v>
      </c>
      <c r="G33" s="27" t="s">
        <v>22</v>
      </c>
      <c r="H33" s="28">
        <f>(H27-H7)/20</f>
        <v>0.57303250922065319</v>
      </c>
      <c r="I33" s="27" t="s">
        <v>22</v>
      </c>
    </row>
  </sheetData>
  <mergeCells count="2">
    <mergeCell ref="F1:G1"/>
    <mergeCell ref="H1:I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M32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2013-10-28T20:11:24Z</dcterms:created>
  <dcterms:modified xsi:type="dcterms:W3CDTF">2013-11-12T19:50:50Z</dcterms:modified>
</cp:coreProperties>
</file>