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60" yWindow="135" windowWidth="12120" windowHeight="9120"/>
  </bookViews>
  <sheets>
    <sheet name="Tertiary Model" sheetId="13" r:id="rId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NewMatrix">#REF!</definedName>
    <definedName name="NewMatrix2">#REF!</definedName>
    <definedName name="_xlnm.Print_Area" localSheetId="0">'Tertiary Model'!$A$1:$P$62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CorrelationSheet">#REF!</definedName>
    <definedName name="RiskFixedSeed" hidden="1">4</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ealTimeResults">FALSE</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StatFunctionsUpdateFreq">1</definedName>
    <definedName name="RiskUpdateDisplay" hidden="1">FALSE</definedName>
    <definedName name="RiskUpdateStatFunctions">FALSE</definedName>
    <definedName name="RiskUseDifferentSeedForEachSim" hidden="1">FALSE</definedName>
    <definedName name="RiskUseFixedSeed" hidden="1">TRUE</definedName>
    <definedName name="RiskUseMultipleCPUs" hidden="1">TRUE</definedName>
  </definedNames>
  <calcPr calcId="125725"/>
</workbook>
</file>

<file path=xl/calcChain.xml><?xml version="1.0" encoding="utf-8"?>
<calcChain xmlns="http://schemas.openxmlformats.org/spreadsheetml/2006/main">
  <c r="C86" i="13"/>
  <c r="D93"/>
  <c r="C80"/>
  <c r="D94"/>
  <c r="AI3" s="1"/>
  <c r="AJ17"/>
  <c r="AJ19" s="1"/>
  <c r="AI1" s="1"/>
  <c r="AL3"/>
  <c r="AM3"/>
  <c r="AM4" s="1"/>
  <c r="AN3"/>
  <c r="AN4"/>
  <c r="AO3"/>
  <c r="AO4"/>
  <c r="AO6" s="1"/>
  <c r="AP3"/>
  <c r="AQ3"/>
  <c r="AQ4" s="1"/>
  <c r="AR3"/>
  <c r="AR4"/>
  <c r="AS3"/>
  <c r="AS4"/>
  <c r="AS6" s="1"/>
  <c r="AT3"/>
  <c r="AU3"/>
  <c r="AU4" s="1"/>
  <c r="AV3"/>
  <c r="AV4"/>
  <c r="AW3"/>
  <c r="AW4"/>
  <c r="AW6" s="1"/>
  <c r="AX3"/>
  <c r="AY3"/>
  <c r="AY4" s="1"/>
  <c r="AZ3"/>
  <c r="AZ4"/>
  <c r="BA3"/>
  <c r="BA4"/>
  <c r="BA6" s="1"/>
  <c r="BB3"/>
  <c r="BC3"/>
  <c r="BC4" s="1"/>
  <c r="BD3"/>
  <c r="BD4"/>
  <c r="BE3"/>
  <c r="BE4"/>
  <c r="BE6" s="1"/>
  <c r="BF3"/>
  <c r="BF4" s="1"/>
  <c r="BG3"/>
  <c r="BG4" s="1"/>
  <c r="BH3"/>
  <c r="BH4"/>
  <c r="BI3"/>
  <c r="BI4"/>
  <c r="BI6" s="1"/>
  <c r="BJ3"/>
  <c r="BJ4" s="1"/>
  <c r="BK3"/>
  <c r="BK4" s="1"/>
  <c r="BL3"/>
  <c r="BL4"/>
  <c r="BM3"/>
  <c r="BM4"/>
  <c r="BM6" s="1"/>
  <c r="BN3"/>
  <c r="BN4" s="1"/>
  <c r="BO3"/>
  <c r="BO4" s="1"/>
  <c r="BP3"/>
  <c r="BP4"/>
  <c r="BQ3"/>
  <c r="BQ4"/>
  <c r="BQ6" s="1"/>
  <c r="BR3"/>
  <c r="BR4" s="1"/>
  <c r="BS3"/>
  <c r="BS4" s="1"/>
  <c r="BT3"/>
  <c r="BT4"/>
  <c r="BU3"/>
  <c r="BU4"/>
  <c r="BU6" s="1"/>
  <c r="BV3"/>
  <c r="BV4" s="1"/>
  <c r="BW3"/>
  <c r="BW4" s="1"/>
  <c r="BX3"/>
  <c r="BX4"/>
  <c r="BY3"/>
  <c r="BY4"/>
  <c r="BY6" s="1"/>
  <c r="BZ3"/>
  <c r="BZ4" s="1"/>
  <c r="CA3"/>
  <c r="CA4" s="1"/>
  <c r="CB3"/>
  <c r="CB4"/>
  <c r="CC3"/>
  <c r="CC4"/>
  <c r="CC6" s="1"/>
  <c r="CD3"/>
  <c r="CD4" s="1"/>
  <c r="CE3"/>
  <c r="CE4" s="1"/>
  <c r="CF3"/>
  <c r="CF4"/>
  <c r="CG3"/>
  <c r="CG4"/>
  <c r="CG6" s="1"/>
  <c r="CH3"/>
  <c r="CH4" s="1"/>
  <c r="CI3"/>
  <c r="CI4" s="1"/>
  <c r="CJ3"/>
  <c r="CJ4"/>
  <c r="CK3"/>
  <c r="CK4"/>
  <c r="CK6" s="1"/>
  <c r="CL3"/>
  <c r="CL4" s="1"/>
  <c r="CM3"/>
  <c r="CM4" s="1"/>
  <c r="CN3"/>
  <c r="CN4"/>
  <c r="CO3"/>
  <c r="CO4"/>
  <c r="CO6" s="1"/>
  <c r="CP3"/>
  <c r="CP4" s="1"/>
  <c r="CQ3"/>
  <c r="CQ4" s="1"/>
  <c r="CR3"/>
  <c r="CR4"/>
  <c r="CS3"/>
  <c r="CS4"/>
  <c r="CS6" s="1"/>
  <c r="CT3"/>
  <c r="CT4" s="1"/>
  <c r="CU3"/>
  <c r="CU4" s="1"/>
  <c r="CV3"/>
  <c r="CV4"/>
  <c r="CW3"/>
  <c r="CW4"/>
  <c r="CW6" s="1"/>
  <c r="CX3"/>
  <c r="CX4" s="1"/>
  <c r="CY3"/>
  <c r="CY4" s="1"/>
  <c r="CZ3"/>
  <c r="CZ4"/>
  <c r="DA3"/>
  <c r="DA4"/>
  <c r="DA6" s="1"/>
  <c r="DB3"/>
  <c r="DB4" s="1"/>
  <c r="DC3"/>
  <c r="DC4" s="1"/>
  <c r="DD3"/>
  <c r="DD4"/>
  <c r="DE3"/>
  <c r="DE4"/>
  <c r="DE6" s="1"/>
  <c r="DF3"/>
  <c r="DF4" s="1"/>
  <c r="DG3"/>
  <c r="DG4" s="1"/>
  <c r="DH3"/>
  <c r="DH4"/>
  <c r="DH6" s="1"/>
  <c r="DI3"/>
  <c r="DI4"/>
  <c r="DI6" s="1"/>
  <c r="DJ3"/>
  <c r="DJ4" s="1"/>
  <c r="DK3"/>
  <c r="DK4" s="1"/>
  <c r="DL3"/>
  <c r="DL4"/>
  <c r="DL6" s="1"/>
  <c r="DM3"/>
  <c r="DM4"/>
  <c r="DM6" s="1"/>
  <c r="DN3"/>
  <c r="DN4" s="1"/>
  <c r="DO3"/>
  <c r="DO4" s="1"/>
  <c r="DP3"/>
  <c r="DP4"/>
  <c r="DP6" s="1"/>
  <c r="DQ3"/>
  <c r="DQ4"/>
  <c r="DQ6" s="1"/>
  <c r="DR3"/>
  <c r="DR4" s="1"/>
  <c r="DS3"/>
  <c r="DS4" s="1"/>
  <c r="DT3"/>
  <c r="DT4"/>
  <c r="DT6" s="1"/>
  <c r="DU3"/>
  <c r="DU4"/>
  <c r="DU6" s="1"/>
  <c r="DV3"/>
  <c r="DV4" s="1"/>
  <c r="DW3"/>
  <c r="DW4" s="1"/>
  <c r="DX3"/>
  <c r="DX4"/>
  <c r="DX6" s="1"/>
  <c r="DY3"/>
  <c r="DY4"/>
  <c r="DY6" s="1"/>
  <c r="DZ3"/>
  <c r="DZ4" s="1"/>
  <c r="EA3"/>
  <c r="EA4" s="1"/>
  <c r="EB3"/>
  <c r="EB4"/>
  <c r="EB6" s="1"/>
  <c r="EC3"/>
  <c r="EC4"/>
  <c r="EC6" s="1"/>
  <c r="ED3"/>
  <c r="ED4" s="1"/>
  <c r="EE3"/>
  <c r="EE4" s="1"/>
  <c r="D9"/>
  <c r="AJ18"/>
  <c r="C4"/>
  <c r="D95"/>
  <c r="BB4" l="1"/>
  <c r="AX4"/>
  <c r="AT4"/>
  <c r="AP4"/>
  <c r="AL4"/>
  <c r="EA5"/>
  <c r="EA6"/>
  <c r="DW5"/>
  <c r="DW6"/>
  <c r="DS5"/>
  <c r="DS6"/>
  <c r="DO5"/>
  <c r="DO6"/>
  <c r="DG5"/>
  <c r="DG6"/>
  <c r="CM5"/>
  <c r="CM6"/>
  <c r="CI5"/>
  <c r="CI6"/>
  <c r="CE5"/>
  <c r="CE6"/>
  <c r="CA5"/>
  <c r="CA6"/>
  <c r="BW5"/>
  <c r="BW6"/>
  <c r="BS5"/>
  <c r="BS6"/>
  <c r="BO5"/>
  <c r="BO6"/>
  <c r="BK5"/>
  <c r="BK6"/>
  <c r="BG5"/>
  <c r="BG6"/>
  <c r="BC5"/>
  <c r="BC6"/>
  <c r="AY5"/>
  <c r="AY6"/>
  <c r="AU5"/>
  <c r="AU6"/>
  <c r="AQ5"/>
  <c r="AQ6"/>
  <c r="AM5"/>
  <c r="AM6"/>
  <c r="DD6"/>
  <c r="CZ6"/>
  <c r="CV6"/>
  <c r="CR6"/>
  <c r="CN6"/>
  <c r="CJ6"/>
  <c r="CF6"/>
  <c r="CB6"/>
  <c r="BX6"/>
  <c r="BT6"/>
  <c r="BP6"/>
  <c r="BL6"/>
  <c r="BH6"/>
  <c r="BD6"/>
  <c r="AZ6"/>
  <c r="AV6"/>
  <c r="AR6"/>
  <c r="AN6"/>
  <c r="EB5"/>
  <c r="DX5"/>
  <c r="DP5"/>
  <c r="DL5"/>
  <c r="DH5"/>
  <c r="CZ5"/>
  <c r="CV5"/>
  <c r="CN5"/>
  <c r="CJ5"/>
  <c r="CB5"/>
  <c r="BX5"/>
  <c r="BT5"/>
  <c r="BL5"/>
  <c r="BH5"/>
  <c r="BD5"/>
  <c r="AV5"/>
  <c r="AR5"/>
  <c r="EC5"/>
  <c r="DY5"/>
  <c r="DU5"/>
  <c r="DQ5"/>
  <c r="DM5"/>
  <c r="DI5"/>
  <c r="DA5"/>
  <c r="CW5"/>
  <c r="CS5"/>
  <c r="CK5"/>
  <c r="CG5"/>
  <c r="BY5"/>
  <c r="BU5"/>
  <c r="BM5"/>
  <c r="BE5"/>
  <c r="BA5"/>
  <c r="AW5"/>
  <c r="AO5"/>
  <c r="D8"/>
  <c r="DT5"/>
  <c r="DD5"/>
  <c r="CR5"/>
  <c r="CF5"/>
  <c r="BP5"/>
  <c r="AZ5"/>
  <c r="AN5"/>
  <c r="D10"/>
  <c r="DE5"/>
  <c r="CO5"/>
  <c r="CC5"/>
  <c r="BQ5"/>
  <c r="BI5"/>
  <c r="AS5"/>
  <c r="AI4"/>
  <c r="EE5"/>
  <c r="EE6"/>
  <c r="DK5"/>
  <c r="DK6"/>
  <c r="DC5"/>
  <c r="DC6"/>
  <c r="CY5"/>
  <c r="CY6"/>
  <c r="CU5"/>
  <c r="CU6"/>
  <c r="CQ5"/>
  <c r="CQ6"/>
  <c r="ED6"/>
  <c r="ED5"/>
  <c r="DZ6"/>
  <c r="DZ5"/>
  <c r="DV6"/>
  <c r="DV5"/>
  <c r="DR6"/>
  <c r="DR5"/>
  <c r="DN6"/>
  <c r="DN5"/>
  <c r="DJ6"/>
  <c r="DJ5"/>
  <c r="DF6"/>
  <c r="DF5"/>
  <c r="DB6"/>
  <c r="DB5"/>
  <c r="CX6"/>
  <c r="CX5"/>
  <c r="CT6"/>
  <c r="CT5"/>
  <c r="CP6"/>
  <c r="CP5"/>
  <c r="CL6"/>
  <c r="CL5"/>
  <c r="CH6"/>
  <c r="CH5"/>
  <c r="CD6"/>
  <c r="CD5"/>
  <c r="BZ6"/>
  <c r="BZ5"/>
  <c r="BV6"/>
  <c r="BV5"/>
  <c r="BR6"/>
  <c r="BR5"/>
  <c r="BN6"/>
  <c r="BN5"/>
  <c r="BJ6"/>
  <c r="BJ5"/>
  <c r="BF6"/>
  <c r="BF5"/>
  <c r="BB6"/>
  <c r="BB5"/>
  <c r="AX6"/>
  <c r="AX5"/>
  <c r="AT6"/>
  <c r="AT5"/>
  <c r="AP6"/>
  <c r="AP5"/>
  <c r="AL6"/>
  <c r="AL5"/>
  <c r="AK3"/>
  <c r="AK4" s="1"/>
  <c r="AJ3"/>
  <c r="AJ4" s="1"/>
  <c r="AI5" l="1"/>
  <c r="AI6"/>
  <c r="AJ6"/>
  <c r="AJ5"/>
  <c r="AK6"/>
  <c r="AK5"/>
</calcChain>
</file>

<file path=xl/sharedStrings.xml><?xml version="1.0" encoding="utf-8"?>
<sst xmlns="http://schemas.openxmlformats.org/spreadsheetml/2006/main" count="53" uniqueCount="49">
  <si>
    <t>Temperature</t>
  </si>
  <si>
    <t>Initial Density</t>
  </si>
  <si>
    <t>Growth rate</t>
  </si>
  <si>
    <t>Tmin</t>
  </si>
  <si>
    <t>Nmax</t>
  </si>
  <si>
    <t>a</t>
  </si>
  <si>
    <t>Tsubmin</t>
  </si>
  <si>
    <t>BFV</t>
  </si>
  <si>
    <t>Predicted Density</t>
  </si>
  <si>
    <t>Maximum Time</t>
  </si>
  <si>
    <t>Units</t>
  </si>
  <si>
    <t>Range</t>
  </si>
  <si>
    <t xml:space="preserve"> 10 to 40</t>
  </si>
  <si>
    <t>cells/g</t>
  </si>
  <si>
    <t>log cells/g</t>
  </si>
  <si>
    <t>days</t>
  </si>
  <si>
    <t>hours</t>
  </si>
  <si>
    <t>40 to 194</t>
  </si>
  <si>
    <t>1.7 to 8.1</t>
  </si>
  <si>
    <t>Most likely</t>
  </si>
  <si>
    <t>3 to 6</t>
  </si>
  <si>
    <t>0.48 to 0.78</t>
  </si>
  <si>
    <t>Best case</t>
  </si>
  <si>
    <t>Output</t>
  </si>
  <si>
    <t>Input</t>
  </si>
  <si>
    <t>Time</t>
  </si>
  <si>
    <t xml:space="preserve"> h</t>
  </si>
  <si>
    <t>N1</t>
  </si>
  <si>
    <t>N2</t>
  </si>
  <si>
    <t>X2</t>
  </si>
  <si>
    <t>X1</t>
  </si>
  <si>
    <t>N3</t>
  </si>
  <si>
    <t>X4</t>
  </si>
  <si>
    <t>Y1</t>
  </si>
  <si>
    <t>Y2</t>
  </si>
  <si>
    <t>Y</t>
  </si>
  <si>
    <t>Prediction Interval</t>
  </si>
  <si>
    <t>Interval</t>
  </si>
  <si>
    <t>Most Likely</t>
  </si>
  <si>
    <t>SGRMIN</t>
  </si>
  <si>
    <t>TMIN</t>
  </si>
  <si>
    <t>B</t>
  </si>
  <si>
    <t>SGRMAX</t>
  </si>
  <si>
    <t>PI Model</t>
  </si>
  <si>
    <t>Maximum</t>
  </si>
  <si>
    <t>Minimum</t>
  </si>
  <si>
    <t>Parameter</t>
  </si>
  <si>
    <r>
      <t xml:space="preserve"> </t>
    </r>
    <r>
      <rPr>
        <vertAlign val="superscript"/>
        <sz val="12"/>
        <rFont val="Times New Roman"/>
        <family val="1"/>
      </rPr>
      <t>o</t>
    </r>
    <r>
      <rPr>
        <sz val="12"/>
        <rFont val="Times New Roman"/>
        <family val="1"/>
      </rPr>
      <t>C</t>
    </r>
  </si>
  <si>
    <t>log/g</t>
  </si>
</sst>
</file>

<file path=xl/styles.xml><?xml version="1.0" encoding="utf-8"?>
<styleSheet xmlns="http://schemas.openxmlformats.org/spreadsheetml/2006/main">
  <numFmts count="3">
    <numFmt numFmtId="164" formatCode="0.000"/>
    <numFmt numFmtId="165" formatCode="0.0000"/>
    <numFmt numFmtId="166" formatCode="0.0"/>
  </numFmts>
  <fonts count="9">
    <font>
      <sz val="10"/>
      <name val="Arial"/>
    </font>
    <font>
      <sz val="12"/>
      <name val="Times New Roman"/>
      <family val="1"/>
    </font>
    <font>
      <b/>
      <sz val="12"/>
      <name val="Times New Roman"/>
      <family val="1"/>
    </font>
    <font>
      <b/>
      <sz val="12"/>
      <color indexed="10"/>
      <name val="Times New Roman"/>
      <family val="1"/>
    </font>
    <font>
      <b/>
      <sz val="12"/>
      <color indexed="12"/>
      <name val="Times New Roman"/>
      <family val="1"/>
    </font>
    <font>
      <b/>
      <sz val="12"/>
      <color indexed="14"/>
      <name val="Times New Roman"/>
      <family val="1"/>
    </font>
    <font>
      <sz val="12"/>
      <color indexed="10"/>
      <name val="Times New Roman"/>
      <family val="1"/>
    </font>
    <font>
      <vertAlign val="superscript"/>
      <sz val="12"/>
      <name val="Times New Roman"/>
      <family val="1"/>
    </font>
    <font>
      <sz val="12"/>
      <color indexed="12"/>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4">
    <xf numFmtId="0" fontId="0" fillId="0" borderId="0" xfId="0"/>
    <xf numFmtId="0" fontId="1" fillId="0" borderId="0" xfId="0" applyFont="1" applyFill="1" applyBorder="1"/>
    <xf numFmtId="0" fontId="1" fillId="0" borderId="0" xfId="0" applyFont="1" applyFill="1" applyBorder="1" applyAlignment="1">
      <alignment wrapText="1"/>
    </xf>
    <xf numFmtId="0" fontId="2" fillId="0" borderId="0" xfId="0" applyFont="1" applyFill="1" applyBorder="1" applyAlignment="1">
      <alignment horizontal="center"/>
    </xf>
    <xf numFmtId="0" fontId="1" fillId="0" borderId="0" xfId="0" applyFont="1" applyFill="1" applyBorder="1" applyAlignment="1">
      <alignment horizontal="center"/>
    </xf>
    <xf numFmtId="0" fontId="3" fillId="0" borderId="0" xfId="0" applyFont="1" applyFill="1" applyBorder="1" applyAlignment="1">
      <alignment horizontal="center"/>
    </xf>
    <xf numFmtId="0" fontId="1" fillId="0" borderId="0" xfId="0" applyFont="1" applyFill="1" applyBorder="1" applyAlignment="1">
      <alignment horizontal="center" wrapText="1"/>
    </xf>
    <xf numFmtId="2" fontId="4" fillId="0" borderId="0" xfId="0" applyNumberFormat="1"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xf numFmtId="164" fontId="4"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2" fontId="1" fillId="0" borderId="0" xfId="0" applyNumberFormat="1" applyFont="1" applyFill="1" applyBorder="1" applyAlignment="1">
      <alignment horizontal="center" wrapText="1"/>
    </xf>
    <xf numFmtId="1" fontId="1" fillId="0" borderId="0" xfId="0" applyNumberFormat="1" applyFont="1" applyFill="1" applyBorder="1" applyAlignment="1">
      <alignment horizontal="center"/>
    </xf>
    <xf numFmtId="0" fontId="6" fillId="0" borderId="0" xfId="0" applyFont="1" applyFill="1" applyBorder="1" applyAlignment="1" applyProtection="1">
      <alignment horizontal="center"/>
      <protection locked="0"/>
    </xf>
    <xf numFmtId="2" fontId="8" fillId="0" borderId="0" xfId="0" applyNumberFormat="1" applyFont="1" applyFill="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166" fontId="6" fillId="0" borderId="1" xfId="0" applyNumberFormat="1" applyFont="1" applyFill="1" applyBorder="1" applyAlignment="1">
      <alignment horizontal="center"/>
    </xf>
    <xf numFmtId="0" fontId="1" fillId="0" borderId="1" xfId="0" applyFont="1" applyFill="1" applyBorder="1"/>
    <xf numFmtId="0" fontId="2" fillId="0" borderId="1" xfId="0" applyFont="1" applyFill="1" applyBorder="1" applyAlignment="1">
      <alignment horizontal="center"/>
    </xf>
    <xf numFmtId="2" fontId="8" fillId="0" borderId="1"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0234312843526239"/>
          <c:y val="7.1428628047499665E-2"/>
          <c:w val="0.70500605802180882"/>
          <c:h val="0.68344210018175799"/>
        </c:manualLayout>
      </c:layout>
      <c:scatterChart>
        <c:scatterStyle val="smoothMarker"/>
        <c:ser>
          <c:idx val="0"/>
          <c:order val="0"/>
          <c:tx>
            <c:v>Most Likely Value</c:v>
          </c:tx>
          <c:spPr>
            <a:ln w="12700">
              <a:solidFill>
                <a:srgbClr val="000000"/>
              </a:solidFill>
              <a:prstDash val="solid"/>
            </a:ln>
          </c:spPr>
          <c:marker>
            <c:symbol val="none"/>
          </c:marker>
          <c:xVal>
            <c:numRef>
              <c:f>'Tertiary Model'!$AI$3:$EE$3</c:f>
              <c:numCache>
                <c:formatCode>General</c:formatCode>
                <c:ptCount val="101"/>
                <c:pt idx="0">
                  <c:v>0</c:v>
                </c:pt>
                <c:pt idx="1">
                  <c:v>0.35000000000000003</c:v>
                </c:pt>
                <c:pt idx="2">
                  <c:v>0.70000000000000007</c:v>
                </c:pt>
                <c:pt idx="3">
                  <c:v>1.05</c:v>
                </c:pt>
                <c:pt idx="4">
                  <c:v>1.4000000000000001</c:v>
                </c:pt>
                <c:pt idx="5">
                  <c:v>1.75</c:v>
                </c:pt>
                <c:pt idx="6">
                  <c:v>2.1</c:v>
                </c:pt>
                <c:pt idx="7">
                  <c:v>2.4500000000000002</c:v>
                </c:pt>
                <c:pt idx="8">
                  <c:v>2.8000000000000003</c:v>
                </c:pt>
                <c:pt idx="9">
                  <c:v>3.15</c:v>
                </c:pt>
                <c:pt idx="10">
                  <c:v>3.5</c:v>
                </c:pt>
                <c:pt idx="11">
                  <c:v>3.85</c:v>
                </c:pt>
                <c:pt idx="12">
                  <c:v>4.2</c:v>
                </c:pt>
                <c:pt idx="13">
                  <c:v>4.55</c:v>
                </c:pt>
                <c:pt idx="14">
                  <c:v>4.9000000000000004</c:v>
                </c:pt>
                <c:pt idx="15">
                  <c:v>5.25</c:v>
                </c:pt>
                <c:pt idx="16">
                  <c:v>5.6000000000000005</c:v>
                </c:pt>
                <c:pt idx="17">
                  <c:v>5.95</c:v>
                </c:pt>
                <c:pt idx="18">
                  <c:v>6.3</c:v>
                </c:pt>
                <c:pt idx="19">
                  <c:v>6.65</c:v>
                </c:pt>
                <c:pt idx="20">
                  <c:v>7</c:v>
                </c:pt>
                <c:pt idx="21">
                  <c:v>7.35</c:v>
                </c:pt>
                <c:pt idx="22">
                  <c:v>7.7</c:v>
                </c:pt>
                <c:pt idx="23">
                  <c:v>8.0500000000000007</c:v>
                </c:pt>
                <c:pt idx="24">
                  <c:v>8.4</c:v>
                </c:pt>
                <c:pt idx="25">
                  <c:v>8.75</c:v>
                </c:pt>
                <c:pt idx="26">
                  <c:v>9.1</c:v>
                </c:pt>
                <c:pt idx="27">
                  <c:v>9.4500000000000011</c:v>
                </c:pt>
                <c:pt idx="28">
                  <c:v>9.8000000000000007</c:v>
                </c:pt>
                <c:pt idx="29">
                  <c:v>10.149999999999999</c:v>
                </c:pt>
                <c:pt idx="30">
                  <c:v>10.5</c:v>
                </c:pt>
                <c:pt idx="31">
                  <c:v>10.85</c:v>
                </c:pt>
                <c:pt idx="32">
                  <c:v>11.200000000000001</c:v>
                </c:pt>
                <c:pt idx="33">
                  <c:v>11.55</c:v>
                </c:pt>
                <c:pt idx="34">
                  <c:v>11.9</c:v>
                </c:pt>
                <c:pt idx="35">
                  <c:v>12.25</c:v>
                </c:pt>
                <c:pt idx="36">
                  <c:v>12.6</c:v>
                </c:pt>
                <c:pt idx="37">
                  <c:v>12.95</c:v>
                </c:pt>
                <c:pt idx="38">
                  <c:v>13.3</c:v>
                </c:pt>
                <c:pt idx="39">
                  <c:v>13.65</c:v>
                </c:pt>
                <c:pt idx="40">
                  <c:v>14</c:v>
                </c:pt>
                <c:pt idx="41">
                  <c:v>14.35</c:v>
                </c:pt>
                <c:pt idx="42">
                  <c:v>14.7</c:v>
                </c:pt>
                <c:pt idx="43">
                  <c:v>15.049999999999999</c:v>
                </c:pt>
                <c:pt idx="44">
                  <c:v>15.4</c:v>
                </c:pt>
                <c:pt idx="45">
                  <c:v>15.75</c:v>
                </c:pt>
                <c:pt idx="46">
                  <c:v>16.100000000000001</c:v>
                </c:pt>
                <c:pt idx="47">
                  <c:v>16.45</c:v>
                </c:pt>
                <c:pt idx="48">
                  <c:v>16.8</c:v>
                </c:pt>
                <c:pt idx="49">
                  <c:v>17.149999999999999</c:v>
                </c:pt>
                <c:pt idx="50">
                  <c:v>17.5</c:v>
                </c:pt>
                <c:pt idx="51">
                  <c:v>17.850000000000001</c:v>
                </c:pt>
                <c:pt idx="52">
                  <c:v>18.2</c:v>
                </c:pt>
                <c:pt idx="53">
                  <c:v>18.55</c:v>
                </c:pt>
                <c:pt idx="54">
                  <c:v>18.900000000000002</c:v>
                </c:pt>
                <c:pt idx="55">
                  <c:v>19.25</c:v>
                </c:pt>
                <c:pt idx="56">
                  <c:v>19.600000000000001</c:v>
                </c:pt>
                <c:pt idx="57">
                  <c:v>19.95</c:v>
                </c:pt>
                <c:pt idx="58">
                  <c:v>20.299999999999997</c:v>
                </c:pt>
                <c:pt idx="59">
                  <c:v>20.65</c:v>
                </c:pt>
                <c:pt idx="60">
                  <c:v>21</c:v>
                </c:pt>
                <c:pt idx="61">
                  <c:v>21.349999999999998</c:v>
                </c:pt>
                <c:pt idx="62">
                  <c:v>21.7</c:v>
                </c:pt>
                <c:pt idx="63">
                  <c:v>22.05</c:v>
                </c:pt>
                <c:pt idx="64">
                  <c:v>22.400000000000002</c:v>
                </c:pt>
                <c:pt idx="65">
                  <c:v>22.75</c:v>
                </c:pt>
                <c:pt idx="66">
                  <c:v>23.1</c:v>
                </c:pt>
                <c:pt idx="67">
                  <c:v>23.450000000000003</c:v>
                </c:pt>
                <c:pt idx="68">
                  <c:v>23.8</c:v>
                </c:pt>
                <c:pt idx="69">
                  <c:v>24.15</c:v>
                </c:pt>
                <c:pt idx="70">
                  <c:v>24.5</c:v>
                </c:pt>
                <c:pt idx="71">
                  <c:v>24.849999999999998</c:v>
                </c:pt>
                <c:pt idx="72">
                  <c:v>25.2</c:v>
                </c:pt>
                <c:pt idx="73">
                  <c:v>25.55</c:v>
                </c:pt>
                <c:pt idx="74">
                  <c:v>25.9</c:v>
                </c:pt>
                <c:pt idx="75">
                  <c:v>26.25</c:v>
                </c:pt>
                <c:pt idx="76">
                  <c:v>26.6</c:v>
                </c:pt>
                <c:pt idx="77">
                  <c:v>26.95</c:v>
                </c:pt>
                <c:pt idx="78">
                  <c:v>27.3</c:v>
                </c:pt>
                <c:pt idx="79">
                  <c:v>27.650000000000002</c:v>
                </c:pt>
                <c:pt idx="80">
                  <c:v>28</c:v>
                </c:pt>
                <c:pt idx="81">
                  <c:v>28.35</c:v>
                </c:pt>
                <c:pt idx="82">
                  <c:v>28.7</c:v>
                </c:pt>
                <c:pt idx="83">
                  <c:v>29.049999999999997</c:v>
                </c:pt>
                <c:pt idx="84">
                  <c:v>29.4</c:v>
                </c:pt>
                <c:pt idx="85">
                  <c:v>29.75</c:v>
                </c:pt>
                <c:pt idx="86">
                  <c:v>30.099999999999998</c:v>
                </c:pt>
                <c:pt idx="87">
                  <c:v>30.45</c:v>
                </c:pt>
                <c:pt idx="88">
                  <c:v>30.8</c:v>
                </c:pt>
                <c:pt idx="89">
                  <c:v>31.150000000000002</c:v>
                </c:pt>
                <c:pt idx="90">
                  <c:v>31.5</c:v>
                </c:pt>
                <c:pt idx="91">
                  <c:v>31.85</c:v>
                </c:pt>
                <c:pt idx="92">
                  <c:v>32.200000000000003</c:v>
                </c:pt>
                <c:pt idx="93">
                  <c:v>32.550000000000004</c:v>
                </c:pt>
                <c:pt idx="94">
                  <c:v>32.9</c:v>
                </c:pt>
                <c:pt idx="95">
                  <c:v>33.25</c:v>
                </c:pt>
                <c:pt idx="96">
                  <c:v>33.6</c:v>
                </c:pt>
                <c:pt idx="97">
                  <c:v>33.949999999999996</c:v>
                </c:pt>
                <c:pt idx="98">
                  <c:v>34.299999999999997</c:v>
                </c:pt>
                <c:pt idx="99">
                  <c:v>34.65</c:v>
                </c:pt>
                <c:pt idx="100">
                  <c:v>35</c:v>
                </c:pt>
              </c:numCache>
            </c:numRef>
          </c:xVal>
          <c:yVal>
            <c:numRef>
              <c:f>'Tertiary Model'!$AI$4:$EE$4</c:f>
              <c:numCache>
                <c:formatCode>General</c:formatCode>
                <c:ptCount val="101"/>
                <c:pt idx="0">
                  <c:v>0.6020599913279624</c:v>
                </c:pt>
                <c:pt idx="1">
                  <c:v>0.68448861635912606</c:v>
                </c:pt>
                <c:pt idx="2">
                  <c:v>0.77718766521804128</c:v>
                </c:pt>
                <c:pt idx="3">
                  <c:v>0.88114836093956928</c:v>
                </c:pt>
                <c:pt idx="4">
                  <c:v>0.99737717131493353</c:v>
                </c:pt>
                <c:pt idx="5">
                  <c:v>1.1268713291718908</c:v>
                </c:pt>
                <c:pt idx="6">
                  <c:v>1.2705877926822873</c:v>
                </c:pt>
                <c:pt idx="7">
                  <c:v>1.4294054219417216</c:v>
                </c:pt>
                <c:pt idx="8">
                  <c:v>1.6040806511794816</c:v>
                </c:pt>
                <c:pt idx="9">
                  <c:v>1.7951976215216428</c:v>
                </c:pt>
                <c:pt idx="10">
                  <c:v>2.0031145916299287</c:v>
                </c:pt>
                <c:pt idx="11">
                  <c:v>2.2279094078845003</c:v>
                </c:pt>
                <c:pt idx="12">
                  <c:v>2.4693277886384091</c:v>
                </c:pt>
                <c:pt idx="13">
                  <c:v>2.7267390052217415</c:v>
                </c:pt>
                <c:pt idx="14">
                  <c:v>2.9991040350427336</c:v>
                </c:pt>
                <c:pt idx="15">
                  <c:v>3.2849612205429901</c:v>
                </c:pt>
                <c:pt idx="16">
                  <c:v>3.5824337312576016</c:v>
                </c:pt>
                <c:pt idx="17">
                  <c:v>3.8892616272272758</c:v>
                </c:pt>
                <c:pt idx="18">
                  <c:v>4.2028591345283033</c:v>
                </c:pt>
                <c:pt idx="19">
                  <c:v>4.5203951058894045</c:v>
                </c:pt>
                <c:pt idx="20">
                  <c:v>4.8388919333717277</c:v>
                </c:pt>
                <c:pt idx="21">
                  <c:v>5.1553358639091265</c:v>
                </c:pt>
                <c:pt idx="22">
                  <c:v>5.4667901726328036</c:v>
                </c:pt>
                <c:pt idx="23">
                  <c:v>5.770502266737461</c:v>
                </c:pt>
                <c:pt idx="24">
                  <c:v>6.0639966008770543</c:v>
                </c:pt>
                <c:pt idx="25">
                  <c:v>6.3451471223249909</c:v>
                </c:pt>
                <c:pt idx="26">
                  <c:v>6.6122254756431049</c:v>
                </c:pt>
                <c:pt idx="27">
                  <c:v>6.863923928768382</c:v>
                </c:pt>
                <c:pt idx="28">
                  <c:v>7.099354494224154</c:v>
                </c:pt>
                <c:pt idx="29">
                  <c:v>7.3180276753487661</c:v>
                </c:pt>
                <c:pt idx="30">
                  <c:v>7.5198154896663807</c:v>
                </c:pt>
                <c:pt idx="31">
                  <c:v>7.7049038916327515</c:v>
                </c:pt>
                <c:pt idx="32">
                  <c:v>7.8737395427255628</c:v>
                </c:pt>
                <c:pt idx="33">
                  <c:v>8.026975238871449</c:v>
                </c:pt>
                <c:pt idx="34">
                  <c:v>8.1654174039300536</c:v>
                </c:pt>
                <c:pt idx="35">
                  <c:v>8.2899780729813362</c:v>
                </c:pt>
                <c:pt idx="36">
                  <c:v>8.4016328562139186</c:v>
                </c:pt>
                <c:pt idx="37">
                  <c:v>8.5013855783968992</c:v>
                </c:pt>
                <c:pt idx="38">
                  <c:v>8.5902396695300425</c:v>
                </c:pt>
                <c:pt idx="39">
                  <c:v>8.6691759436622622</c:v>
                </c:pt>
                <c:pt idx="40">
                  <c:v>8.7391361268587495</c:v>
                </c:pt>
                <c:pt idx="41">
                  <c:v>8.8010113521574809</c:v>
                </c:pt>
                <c:pt idx="42">
                  <c:v>8.8556347960890367</c:v>
                </c:pt>
                <c:pt idx="43">
                  <c:v>8.9037776569908686</c:v>
                </c:pt>
                <c:pt idx="44">
                  <c:v>8.9461477438339028</c:v>
                </c:pt>
                <c:pt idx="45">
                  <c:v>8.9833900353337484</c:v>
                </c:pt>
                <c:pt idx="46">
                  <c:v>9.0160886681316352</c:v>
                </c:pt>
                <c:pt idx="47">
                  <c:v>9.0447699100572319</c:v>
                </c:pt>
                <c:pt idx="48">
                  <c:v>9.0699057640328125</c:v>
                </c:pt>
                <c:pt idx="49">
                  <c:v>9.0919179269936379</c:v>
                </c:pt>
                <c:pt idx="50">
                  <c:v>9.1111818951977117</c:v>
                </c:pt>
                <c:pt idx="51">
                  <c:v>9.1280310626569872</c:v>
                </c:pt>
                <c:pt idx="52">
                  <c:v>9.142760704059711</c:v>
                </c:pt>
                <c:pt idx="53">
                  <c:v>9.1556317687565372</c:v>
                </c:pt>
                <c:pt idx="54">
                  <c:v>9.1668744395613118</c:v>
                </c:pt>
                <c:pt idx="55">
                  <c:v>9.1766914306509975</c:v>
                </c:pt>
                <c:pt idx="56">
                  <c:v>9.1852610140026787</c:v>
                </c:pt>
                <c:pt idx="57">
                  <c:v>9.1927397746870856</c:v>
                </c:pt>
                <c:pt idx="58">
                  <c:v>9.1992651028877805</c:v>
                </c:pt>
                <c:pt idx="59">
                  <c:v>9.2049574355105808</c:v>
                </c:pt>
                <c:pt idx="60">
                  <c:v>9.2099222633195392</c:v>
                </c:pt>
                <c:pt idx="61">
                  <c:v>9.2142519211853315</c:v>
                </c:pt>
                <c:pt idx="62">
                  <c:v>9.21802717965301</c:v>
                </c:pt>
                <c:pt idx="63">
                  <c:v>9.2213186559328832</c:v>
                </c:pt>
                <c:pt idx="64">
                  <c:v>9.2241880618222236</c:v>
                </c:pt>
                <c:pt idx="65">
                  <c:v>9.2266893051508756</c:v>
                </c:pt>
                <c:pt idx="66">
                  <c:v>9.2288694602393679</c:v>
                </c:pt>
                <c:pt idx="67">
                  <c:v>9.2307696216570907</c:v>
                </c:pt>
                <c:pt idx="68">
                  <c:v>9.2324256543372876</c:v>
                </c:pt>
                <c:pt idx="69">
                  <c:v>9.2338688518909535</c:v>
                </c:pt>
                <c:pt idx="70">
                  <c:v>9.2351265137938974</c:v>
                </c:pt>
                <c:pt idx="71">
                  <c:v>9.2362224510197652</c:v>
                </c:pt>
                <c:pt idx="72">
                  <c:v>9.2371774286674508</c:v>
                </c:pt>
                <c:pt idx="73">
                  <c:v>9.2380095531897464</c:v>
                </c:pt>
                <c:pt idx="74">
                  <c:v>9.2387346109716315</c:v>
                </c:pt>
                <c:pt idx="75">
                  <c:v>9.2393663642301611</c:v>
                </c:pt>
                <c:pt idx="76">
                  <c:v>9.2399168095090047</c:v>
                </c:pt>
                <c:pt idx="77">
                  <c:v>9.2403964034154598</c:v>
                </c:pt>
                <c:pt idx="78">
                  <c:v>9.2408142596897065</c:v>
                </c:pt>
                <c:pt idx="79">
                  <c:v>9.2411783212005858</c:v>
                </c:pt>
                <c:pt idx="80">
                  <c:v>9.2414955100227161</c:v>
                </c:pt>
                <c:pt idx="81">
                  <c:v>9.2417718583614494</c:v>
                </c:pt>
                <c:pt idx="82">
                  <c:v>9.2420126227494794</c:v>
                </c:pt>
                <c:pt idx="83">
                  <c:v>9.2422223836370438</c:v>
                </c:pt>
                <c:pt idx="84">
                  <c:v>9.242405132232328</c:v>
                </c:pt>
                <c:pt idx="85">
                  <c:v>9.2425643462153957</c:v>
                </c:pt>
                <c:pt idx="86">
                  <c:v>9.2427030557445455</c:v>
                </c:pt>
                <c:pt idx="87">
                  <c:v>9.2428239009945994</c:v>
                </c:pt>
                <c:pt idx="88">
                  <c:v>9.2429291823096555</c:v>
                </c:pt>
                <c:pt idx="89">
                  <c:v>9.2430209039153119</c:v>
                </c:pt>
                <c:pt idx="90">
                  <c:v>9.2431008120152818</c:v>
                </c:pt>
                <c:pt idx="91">
                  <c:v>9.2431704279920552</c:v>
                </c:pt>
                <c:pt idx="92">
                  <c:v>9.2432310773395567</c:v>
                </c:pt>
                <c:pt idx="93">
                  <c:v>9.2432839148755068</c:v>
                </c:pt>
                <c:pt idx="94">
                  <c:v>9.2433299467110484</c:v>
                </c:pt>
                <c:pt idx="95">
                  <c:v>9.2433700493942244</c:v>
                </c:pt>
                <c:pt idx="96">
                  <c:v>9.2434049865903702</c:v>
                </c:pt>
                <c:pt idx="97">
                  <c:v>9.2434354236160683</c:v>
                </c:pt>
                <c:pt idx="98">
                  <c:v>9.2434619401025486</c:v>
                </c:pt>
                <c:pt idx="99">
                  <c:v>9.2434850410291709</c:v>
                </c:pt>
                <c:pt idx="100">
                  <c:v>9.2435051663365773</c:v>
                </c:pt>
              </c:numCache>
            </c:numRef>
          </c:yVal>
          <c:smooth val="1"/>
        </c:ser>
        <c:ser>
          <c:idx val="1"/>
          <c:order val="1"/>
          <c:tx>
            <c:v>Upper 95% Prediction Interval</c:v>
          </c:tx>
          <c:spPr>
            <a:ln w="12700">
              <a:solidFill>
                <a:srgbClr val="000000"/>
              </a:solidFill>
              <a:prstDash val="dash"/>
            </a:ln>
          </c:spPr>
          <c:marker>
            <c:symbol val="none"/>
          </c:marker>
          <c:xVal>
            <c:numRef>
              <c:f>'Tertiary Model'!$AI$3:$EE$3</c:f>
              <c:numCache>
                <c:formatCode>General</c:formatCode>
                <c:ptCount val="101"/>
                <c:pt idx="0">
                  <c:v>0</c:v>
                </c:pt>
                <c:pt idx="1">
                  <c:v>0.35000000000000003</c:v>
                </c:pt>
                <c:pt idx="2">
                  <c:v>0.70000000000000007</c:v>
                </c:pt>
                <c:pt idx="3">
                  <c:v>1.05</c:v>
                </c:pt>
                <c:pt idx="4">
                  <c:v>1.4000000000000001</c:v>
                </c:pt>
                <c:pt idx="5">
                  <c:v>1.75</c:v>
                </c:pt>
                <c:pt idx="6">
                  <c:v>2.1</c:v>
                </c:pt>
                <c:pt idx="7">
                  <c:v>2.4500000000000002</c:v>
                </c:pt>
                <c:pt idx="8">
                  <c:v>2.8000000000000003</c:v>
                </c:pt>
                <c:pt idx="9">
                  <c:v>3.15</c:v>
                </c:pt>
                <c:pt idx="10">
                  <c:v>3.5</c:v>
                </c:pt>
                <c:pt idx="11">
                  <c:v>3.85</c:v>
                </c:pt>
                <c:pt idx="12">
                  <c:v>4.2</c:v>
                </c:pt>
                <c:pt idx="13">
                  <c:v>4.55</c:v>
                </c:pt>
                <c:pt idx="14">
                  <c:v>4.9000000000000004</c:v>
                </c:pt>
                <c:pt idx="15">
                  <c:v>5.25</c:v>
                </c:pt>
                <c:pt idx="16">
                  <c:v>5.6000000000000005</c:v>
                </c:pt>
                <c:pt idx="17">
                  <c:v>5.95</c:v>
                </c:pt>
                <c:pt idx="18">
                  <c:v>6.3</c:v>
                </c:pt>
                <c:pt idx="19">
                  <c:v>6.65</c:v>
                </c:pt>
                <c:pt idx="20">
                  <c:v>7</c:v>
                </c:pt>
                <c:pt idx="21">
                  <c:v>7.35</c:v>
                </c:pt>
                <c:pt idx="22">
                  <c:v>7.7</c:v>
                </c:pt>
                <c:pt idx="23">
                  <c:v>8.0500000000000007</c:v>
                </c:pt>
                <c:pt idx="24">
                  <c:v>8.4</c:v>
                </c:pt>
                <c:pt idx="25">
                  <c:v>8.75</c:v>
                </c:pt>
                <c:pt idx="26">
                  <c:v>9.1</c:v>
                </c:pt>
                <c:pt idx="27">
                  <c:v>9.4500000000000011</c:v>
                </c:pt>
                <c:pt idx="28">
                  <c:v>9.8000000000000007</c:v>
                </c:pt>
                <c:pt idx="29">
                  <c:v>10.149999999999999</c:v>
                </c:pt>
                <c:pt idx="30">
                  <c:v>10.5</c:v>
                </c:pt>
                <c:pt idx="31">
                  <c:v>10.85</c:v>
                </c:pt>
                <c:pt idx="32">
                  <c:v>11.200000000000001</c:v>
                </c:pt>
                <c:pt idx="33">
                  <c:v>11.55</c:v>
                </c:pt>
                <c:pt idx="34">
                  <c:v>11.9</c:v>
                </c:pt>
                <c:pt idx="35">
                  <c:v>12.25</c:v>
                </c:pt>
                <c:pt idx="36">
                  <c:v>12.6</c:v>
                </c:pt>
                <c:pt idx="37">
                  <c:v>12.95</c:v>
                </c:pt>
                <c:pt idx="38">
                  <c:v>13.3</c:v>
                </c:pt>
                <c:pt idx="39">
                  <c:v>13.65</c:v>
                </c:pt>
                <c:pt idx="40">
                  <c:v>14</c:v>
                </c:pt>
                <c:pt idx="41">
                  <c:v>14.35</c:v>
                </c:pt>
                <c:pt idx="42">
                  <c:v>14.7</c:v>
                </c:pt>
                <c:pt idx="43">
                  <c:v>15.049999999999999</c:v>
                </c:pt>
                <c:pt idx="44">
                  <c:v>15.4</c:v>
                </c:pt>
                <c:pt idx="45">
                  <c:v>15.75</c:v>
                </c:pt>
                <c:pt idx="46">
                  <c:v>16.100000000000001</c:v>
                </c:pt>
                <c:pt idx="47">
                  <c:v>16.45</c:v>
                </c:pt>
                <c:pt idx="48">
                  <c:v>16.8</c:v>
                </c:pt>
                <c:pt idx="49">
                  <c:v>17.149999999999999</c:v>
                </c:pt>
                <c:pt idx="50">
                  <c:v>17.5</c:v>
                </c:pt>
                <c:pt idx="51">
                  <c:v>17.850000000000001</c:v>
                </c:pt>
                <c:pt idx="52">
                  <c:v>18.2</c:v>
                </c:pt>
                <c:pt idx="53">
                  <c:v>18.55</c:v>
                </c:pt>
                <c:pt idx="54">
                  <c:v>18.900000000000002</c:v>
                </c:pt>
                <c:pt idx="55">
                  <c:v>19.25</c:v>
                </c:pt>
                <c:pt idx="56">
                  <c:v>19.600000000000001</c:v>
                </c:pt>
                <c:pt idx="57">
                  <c:v>19.95</c:v>
                </c:pt>
                <c:pt idx="58">
                  <c:v>20.299999999999997</c:v>
                </c:pt>
                <c:pt idx="59">
                  <c:v>20.65</c:v>
                </c:pt>
                <c:pt idx="60">
                  <c:v>21</c:v>
                </c:pt>
                <c:pt idx="61">
                  <c:v>21.349999999999998</c:v>
                </c:pt>
                <c:pt idx="62">
                  <c:v>21.7</c:v>
                </c:pt>
                <c:pt idx="63">
                  <c:v>22.05</c:v>
                </c:pt>
                <c:pt idx="64">
                  <c:v>22.400000000000002</c:v>
                </c:pt>
                <c:pt idx="65">
                  <c:v>22.75</c:v>
                </c:pt>
                <c:pt idx="66">
                  <c:v>23.1</c:v>
                </c:pt>
                <c:pt idx="67">
                  <c:v>23.450000000000003</c:v>
                </c:pt>
                <c:pt idx="68">
                  <c:v>23.8</c:v>
                </c:pt>
                <c:pt idx="69">
                  <c:v>24.15</c:v>
                </c:pt>
                <c:pt idx="70">
                  <c:v>24.5</c:v>
                </c:pt>
                <c:pt idx="71">
                  <c:v>24.849999999999998</c:v>
                </c:pt>
                <c:pt idx="72">
                  <c:v>25.2</c:v>
                </c:pt>
                <c:pt idx="73">
                  <c:v>25.55</c:v>
                </c:pt>
                <c:pt idx="74">
                  <c:v>25.9</c:v>
                </c:pt>
                <c:pt idx="75">
                  <c:v>26.25</c:v>
                </c:pt>
                <c:pt idx="76">
                  <c:v>26.6</c:v>
                </c:pt>
                <c:pt idx="77">
                  <c:v>26.95</c:v>
                </c:pt>
                <c:pt idx="78">
                  <c:v>27.3</c:v>
                </c:pt>
                <c:pt idx="79">
                  <c:v>27.650000000000002</c:v>
                </c:pt>
                <c:pt idx="80">
                  <c:v>28</c:v>
                </c:pt>
                <c:pt idx="81">
                  <c:v>28.35</c:v>
                </c:pt>
                <c:pt idx="82">
                  <c:v>28.7</c:v>
                </c:pt>
                <c:pt idx="83">
                  <c:v>29.049999999999997</c:v>
                </c:pt>
                <c:pt idx="84">
                  <c:v>29.4</c:v>
                </c:pt>
                <c:pt idx="85">
                  <c:v>29.75</c:v>
                </c:pt>
                <c:pt idx="86">
                  <c:v>30.099999999999998</c:v>
                </c:pt>
                <c:pt idx="87">
                  <c:v>30.45</c:v>
                </c:pt>
                <c:pt idx="88">
                  <c:v>30.8</c:v>
                </c:pt>
                <c:pt idx="89">
                  <c:v>31.150000000000002</c:v>
                </c:pt>
                <c:pt idx="90">
                  <c:v>31.5</c:v>
                </c:pt>
                <c:pt idx="91">
                  <c:v>31.85</c:v>
                </c:pt>
                <c:pt idx="92">
                  <c:v>32.200000000000003</c:v>
                </c:pt>
                <c:pt idx="93">
                  <c:v>32.550000000000004</c:v>
                </c:pt>
                <c:pt idx="94">
                  <c:v>32.9</c:v>
                </c:pt>
                <c:pt idx="95">
                  <c:v>33.25</c:v>
                </c:pt>
                <c:pt idx="96">
                  <c:v>33.6</c:v>
                </c:pt>
                <c:pt idx="97">
                  <c:v>33.949999999999996</c:v>
                </c:pt>
                <c:pt idx="98">
                  <c:v>34.299999999999997</c:v>
                </c:pt>
                <c:pt idx="99">
                  <c:v>34.65</c:v>
                </c:pt>
                <c:pt idx="100">
                  <c:v>35</c:v>
                </c:pt>
              </c:numCache>
            </c:numRef>
          </c:xVal>
          <c:yVal>
            <c:numRef>
              <c:f>'Tertiary Model'!$AI$5:$EE$5</c:f>
              <c:numCache>
                <c:formatCode>General</c:formatCode>
                <c:ptCount val="101"/>
                <c:pt idx="0">
                  <c:v>1.5520599913279622</c:v>
                </c:pt>
                <c:pt idx="1">
                  <c:v>1.6344886163591261</c:v>
                </c:pt>
                <c:pt idx="2">
                  <c:v>1.7271876652180413</c:v>
                </c:pt>
                <c:pt idx="3">
                  <c:v>1.8311483609395691</c:v>
                </c:pt>
                <c:pt idx="4">
                  <c:v>1.9473771713149335</c:v>
                </c:pt>
                <c:pt idx="5">
                  <c:v>2.0768713291718908</c:v>
                </c:pt>
                <c:pt idx="6">
                  <c:v>2.220587792682287</c:v>
                </c:pt>
                <c:pt idx="7">
                  <c:v>2.3794054219417218</c:v>
                </c:pt>
                <c:pt idx="8">
                  <c:v>2.5540806511794818</c:v>
                </c:pt>
                <c:pt idx="9">
                  <c:v>2.7451976215216427</c:v>
                </c:pt>
                <c:pt idx="10">
                  <c:v>2.9531145916299284</c:v>
                </c:pt>
                <c:pt idx="11">
                  <c:v>3.1779094078845</c:v>
                </c:pt>
                <c:pt idx="12">
                  <c:v>3.4193277886384088</c:v>
                </c:pt>
                <c:pt idx="13">
                  <c:v>3.6767390052217417</c:v>
                </c:pt>
                <c:pt idx="14">
                  <c:v>3.9491040350427333</c:v>
                </c:pt>
                <c:pt idx="15">
                  <c:v>4.2349612205429903</c:v>
                </c:pt>
                <c:pt idx="16">
                  <c:v>4.5324337312576013</c:v>
                </c:pt>
                <c:pt idx="17">
                  <c:v>4.8392616272272759</c:v>
                </c:pt>
                <c:pt idx="18">
                  <c:v>5.1528591345283035</c:v>
                </c:pt>
                <c:pt idx="19">
                  <c:v>5.4703951058894047</c:v>
                </c:pt>
                <c:pt idx="20">
                  <c:v>5.7888919333717279</c:v>
                </c:pt>
                <c:pt idx="21">
                  <c:v>6.1053358639091266</c:v>
                </c:pt>
                <c:pt idx="22">
                  <c:v>6.4167901726328038</c:v>
                </c:pt>
                <c:pt idx="23">
                  <c:v>6.7205022667374612</c:v>
                </c:pt>
                <c:pt idx="24">
                  <c:v>7.0139966008770545</c:v>
                </c:pt>
                <c:pt idx="25">
                  <c:v>7.2951471223249911</c:v>
                </c:pt>
                <c:pt idx="26">
                  <c:v>7.5622254756431051</c:v>
                </c:pt>
                <c:pt idx="27">
                  <c:v>7.8139239287683822</c:v>
                </c:pt>
                <c:pt idx="28">
                  <c:v>8.0493544942241542</c:v>
                </c:pt>
                <c:pt idx="29">
                  <c:v>8.2680276753487654</c:v>
                </c:pt>
                <c:pt idx="30">
                  <c:v>8.4698154896663809</c:v>
                </c:pt>
                <c:pt idx="31">
                  <c:v>8.6549038916327508</c:v>
                </c:pt>
                <c:pt idx="32">
                  <c:v>8.823739542725562</c:v>
                </c:pt>
                <c:pt idx="33">
                  <c:v>8.9769752388714483</c:v>
                </c:pt>
                <c:pt idx="34">
                  <c:v>9.1154174039300528</c:v>
                </c:pt>
                <c:pt idx="35">
                  <c:v>9.2399780729813354</c:v>
                </c:pt>
                <c:pt idx="36">
                  <c:v>9.3516328562139179</c:v>
                </c:pt>
                <c:pt idx="37">
                  <c:v>9.4513855783968985</c:v>
                </c:pt>
                <c:pt idx="38">
                  <c:v>9.5402396695300418</c:v>
                </c:pt>
                <c:pt idx="39">
                  <c:v>9.6191759436622615</c:v>
                </c:pt>
                <c:pt idx="40">
                  <c:v>9.6891361268587488</c:v>
                </c:pt>
                <c:pt idx="41">
                  <c:v>9.7510113521574802</c:v>
                </c:pt>
                <c:pt idx="42">
                  <c:v>9.805634796089036</c:v>
                </c:pt>
                <c:pt idx="43">
                  <c:v>9.8537776569908679</c:v>
                </c:pt>
                <c:pt idx="44">
                  <c:v>9.8961477438339021</c:v>
                </c:pt>
                <c:pt idx="45">
                  <c:v>9.9333900353337476</c:v>
                </c:pt>
                <c:pt idx="46">
                  <c:v>9.9660886681316345</c:v>
                </c:pt>
                <c:pt idx="47">
                  <c:v>9.9947699100572311</c:v>
                </c:pt>
                <c:pt idx="48">
                  <c:v>10.019905764032812</c:v>
                </c:pt>
                <c:pt idx="49">
                  <c:v>10.041917926993637</c:v>
                </c:pt>
                <c:pt idx="50">
                  <c:v>10.061181895197711</c:v>
                </c:pt>
                <c:pt idx="51">
                  <c:v>10.078031062656986</c:v>
                </c:pt>
                <c:pt idx="52">
                  <c:v>10.09276070405971</c:v>
                </c:pt>
                <c:pt idx="53">
                  <c:v>10.105631768756536</c:v>
                </c:pt>
                <c:pt idx="54">
                  <c:v>10.116874439561311</c:v>
                </c:pt>
                <c:pt idx="55">
                  <c:v>10.126691430650997</c:v>
                </c:pt>
                <c:pt idx="56">
                  <c:v>10.135261014002678</c:v>
                </c:pt>
                <c:pt idx="57">
                  <c:v>10.142739774687085</c:v>
                </c:pt>
                <c:pt idx="58">
                  <c:v>10.14926510288778</c:v>
                </c:pt>
                <c:pt idx="59">
                  <c:v>10.15495743551058</c:v>
                </c:pt>
                <c:pt idx="60">
                  <c:v>10.159922263319539</c:v>
                </c:pt>
                <c:pt idx="61">
                  <c:v>10.164251921185331</c:v>
                </c:pt>
                <c:pt idx="62">
                  <c:v>10.168027179653009</c:v>
                </c:pt>
                <c:pt idx="63">
                  <c:v>10.171318655932883</c:v>
                </c:pt>
                <c:pt idx="64">
                  <c:v>10.174188061822223</c:v>
                </c:pt>
                <c:pt idx="65">
                  <c:v>10.176689305150875</c:v>
                </c:pt>
                <c:pt idx="66">
                  <c:v>10.178869460239367</c:v>
                </c:pt>
                <c:pt idx="67">
                  <c:v>10.18076962165709</c:v>
                </c:pt>
                <c:pt idx="68">
                  <c:v>10.182425654337287</c:v>
                </c:pt>
                <c:pt idx="69">
                  <c:v>10.183868851890953</c:v>
                </c:pt>
                <c:pt idx="70">
                  <c:v>10.185126513793897</c:v>
                </c:pt>
                <c:pt idx="71">
                  <c:v>10.186222451019765</c:v>
                </c:pt>
                <c:pt idx="72">
                  <c:v>10.18717742866745</c:v>
                </c:pt>
                <c:pt idx="73">
                  <c:v>10.188009553189746</c:v>
                </c:pt>
                <c:pt idx="74">
                  <c:v>10.188734610971631</c:v>
                </c:pt>
                <c:pt idx="75">
                  <c:v>10.18936636423016</c:v>
                </c:pt>
                <c:pt idx="76">
                  <c:v>10.189916809509004</c:v>
                </c:pt>
                <c:pt idx="77">
                  <c:v>10.190396403415459</c:v>
                </c:pt>
                <c:pt idx="78">
                  <c:v>10.190814259689706</c:v>
                </c:pt>
                <c:pt idx="79">
                  <c:v>10.191178321200585</c:v>
                </c:pt>
                <c:pt idx="80">
                  <c:v>10.191495510022715</c:v>
                </c:pt>
                <c:pt idx="81">
                  <c:v>10.191771858361449</c:v>
                </c:pt>
                <c:pt idx="82">
                  <c:v>10.192012622749479</c:v>
                </c:pt>
                <c:pt idx="83">
                  <c:v>10.192222383637043</c:v>
                </c:pt>
                <c:pt idx="84">
                  <c:v>10.192405132232327</c:v>
                </c:pt>
                <c:pt idx="85">
                  <c:v>10.192564346215395</c:v>
                </c:pt>
                <c:pt idx="86">
                  <c:v>10.192703055744545</c:v>
                </c:pt>
                <c:pt idx="87">
                  <c:v>10.192823900994599</c:v>
                </c:pt>
                <c:pt idx="88">
                  <c:v>10.192929182309655</c:v>
                </c:pt>
                <c:pt idx="89">
                  <c:v>10.193020903915311</c:v>
                </c:pt>
                <c:pt idx="90">
                  <c:v>10.193100812015281</c:v>
                </c:pt>
                <c:pt idx="91">
                  <c:v>10.193170427992055</c:v>
                </c:pt>
                <c:pt idx="92">
                  <c:v>10.193231077339556</c:v>
                </c:pt>
                <c:pt idx="93">
                  <c:v>10.193283914875506</c:v>
                </c:pt>
                <c:pt idx="94">
                  <c:v>10.193329946711048</c:v>
                </c:pt>
                <c:pt idx="95">
                  <c:v>10.193370049394224</c:v>
                </c:pt>
                <c:pt idx="96">
                  <c:v>10.19340498659037</c:v>
                </c:pt>
                <c:pt idx="97">
                  <c:v>10.193435423616068</c:v>
                </c:pt>
                <c:pt idx="98">
                  <c:v>10.193461940102548</c:v>
                </c:pt>
                <c:pt idx="99">
                  <c:v>10.19348504102917</c:v>
                </c:pt>
                <c:pt idx="100">
                  <c:v>10.193505166336577</c:v>
                </c:pt>
              </c:numCache>
            </c:numRef>
          </c:yVal>
          <c:smooth val="1"/>
        </c:ser>
        <c:ser>
          <c:idx val="2"/>
          <c:order val="2"/>
          <c:tx>
            <c:v>Lower 95% Prediction Interval</c:v>
          </c:tx>
          <c:spPr>
            <a:ln w="12700">
              <a:solidFill>
                <a:srgbClr val="000000"/>
              </a:solidFill>
              <a:prstDash val="dash"/>
            </a:ln>
          </c:spPr>
          <c:marker>
            <c:symbol val="none"/>
          </c:marker>
          <c:xVal>
            <c:numRef>
              <c:f>'Tertiary Model'!$AI$3:$EE$3</c:f>
              <c:numCache>
                <c:formatCode>General</c:formatCode>
                <c:ptCount val="101"/>
                <c:pt idx="0">
                  <c:v>0</c:v>
                </c:pt>
                <c:pt idx="1">
                  <c:v>0.35000000000000003</c:v>
                </c:pt>
                <c:pt idx="2">
                  <c:v>0.70000000000000007</c:v>
                </c:pt>
                <c:pt idx="3">
                  <c:v>1.05</c:v>
                </c:pt>
                <c:pt idx="4">
                  <c:v>1.4000000000000001</c:v>
                </c:pt>
                <c:pt idx="5">
                  <c:v>1.75</c:v>
                </c:pt>
                <c:pt idx="6">
                  <c:v>2.1</c:v>
                </c:pt>
                <c:pt idx="7">
                  <c:v>2.4500000000000002</c:v>
                </c:pt>
                <c:pt idx="8">
                  <c:v>2.8000000000000003</c:v>
                </c:pt>
                <c:pt idx="9">
                  <c:v>3.15</c:v>
                </c:pt>
                <c:pt idx="10">
                  <c:v>3.5</c:v>
                </c:pt>
                <c:pt idx="11">
                  <c:v>3.85</c:v>
                </c:pt>
                <c:pt idx="12">
                  <c:v>4.2</c:v>
                </c:pt>
                <c:pt idx="13">
                  <c:v>4.55</c:v>
                </c:pt>
                <c:pt idx="14">
                  <c:v>4.9000000000000004</c:v>
                </c:pt>
                <c:pt idx="15">
                  <c:v>5.25</c:v>
                </c:pt>
                <c:pt idx="16">
                  <c:v>5.6000000000000005</c:v>
                </c:pt>
                <c:pt idx="17">
                  <c:v>5.95</c:v>
                </c:pt>
                <c:pt idx="18">
                  <c:v>6.3</c:v>
                </c:pt>
                <c:pt idx="19">
                  <c:v>6.65</c:v>
                </c:pt>
                <c:pt idx="20">
                  <c:v>7</c:v>
                </c:pt>
                <c:pt idx="21">
                  <c:v>7.35</c:v>
                </c:pt>
                <c:pt idx="22">
                  <c:v>7.7</c:v>
                </c:pt>
                <c:pt idx="23">
                  <c:v>8.0500000000000007</c:v>
                </c:pt>
                <c:pt idx="24">
                  <c:v>8.4</c:v>
                </c:pt>
                <c:pt idx="25">
                  <c:v>8.75</c:v>
                </c:pt>
                <c:pt idx="26">
                  <c:v>9.1</c:v>
                </c:pt>
                <c:pt idx="27">
                  <c:v>9.4500000000000011</c:v>
                </c:pt>
                <c:pt idx="28">
                  <c:v>9.8000000000000007</c:v>
                </c:pt>
                <c:pt idx="29">
                  <c:v>10.149999999999999</c:v>
                </c:pt>
                <c:pt idx="30">
                  <c:v>10.5</c:v>
                </c:pt>
                <c:pt idx="31">
                  <c:v>10.85</c:v>
                </c:pt>
                <c:pt idx="32">
                  <c:v>11.200000000000001</c:v>
                </c:pt>
                <c:pt idx="33">
                  <c:v>11.55</c:v>
                </c:pt>
                <c:pt idx="34">
                  <c:v>11.9</c:v>
                </c:pt>
                <c:pt idx="35">
                  <c:v>12.25</c:v>
                </c:pt>
                <c:pt idx="36">
                  <c:v>12.6</c:v>
                </c:pt>
                <c:pt idx="37">
                  <c:v>12.95</c:v>
                </c:pt>
                <c:pt idx="38">
                  <c:v>13.3</c:v>
                </c:pt>
                <c:pt idx="39">
                  <c:v>13.65</c:v>
                </c:pt>
                <c:pt idx="40">
                  <c:v>14</c:v>
                </c:pt>
                <c:pt idx="41">
                  <c:v>14.35</c:v>
                </c:pt>
                <c:pt idx="42">
                  <c:v>14.7</c:v>
                </c:pt>
                <c:pt idx="43">
                  <c:v>15.049999999999999</c:v>
                </c:pt>
                <c:pt idx="44">
                  <c:v>15.4</c:v>
                </c:pt>
                <c:pt idx="45">
                  <c:v>15.75</c:v>
                </c:pt>
                <c:pt idx="46">
                  <c:v>16.100000000000001</c:v>
                </c:pt>
                <c:pt idx="47">
                  <c:v>16.45</c:v>
                </c:pt>
                <c:pt idx="48">
                  <c:v>16.8</c:v>
                </c:pt>
                <c:pt idx="49">
                  <c:v>17.149999999999999</c:v>
                </c:pt>
                <c:pt idx="50">
                  <c:v>17.5</c:v>
                </c:pt>
                <c:pt idx="51">
                  <c:v>17.850000000000001</c:v>
                </c:pt>
                <c:pt idx="52">
                  <c:v>18.2</c:v>
                </c:pt>
                <c:pt idx="53">
                  <c:v>18.55</c:v>
                </c:pt>
                <c:pt idx="54">
                  <c:v>18.900000000000002</c:v>
                </c:pt>
                <c:pt idx="55">
                  <c:v>19.25</c:v>
                </c:pt>
                <c:pt idx="56">
                  <c:v>19.600000000000001</c:v>
                </c:pt>
                <c:pt idx="57">
                  <c:v>19.95</c:v>
                </c:pt>
                <c:pt idx="58">
                  <c:v>20.299999999999997</c:v>
                </c:pt>
                <c:pt idx="59">
                  <c:v>20.65</c:v>
                </c:pt>
                <c:pt idx="60">
                  <c:v>21</c:v>
                </c:pt>
                <c:pt idx="61">
                  <c:v>21.349999999999998</c:v>
                </c:pt>
                <c:pt idx="62">
                  <c:v>21.7</c:v>
                </c:pt>
                <c:pt idx="63">
                  <c:v>22.05</c:v>
                </c:pt>
                <c:pt idx="64">
                  <c:v>22.400000000000002</c:v>
                </c:pt>
                <c:pt idx="65">
                  <c:v>22.75</c:v>
                </c:pt>
                <c:pt idx="66">
                  <c:v>23.1</c:v>
                </c:pt>
                <c:pt idx="67">
                  <c:v>23.450000000000003</c:v>
                </c:pt>
                <c:pt idx="68">
                  <c:v>23.8</c:v>
                </c:pt>
                <c:pt idx="69">
                  <c:v>24.15</c:v>
                </c:pt>
                <c:pt idx="70">
                  <c:v>24.5</c:v>
                </c:pt>
                <c:pt idx="71">
                  <c:v>24.849999999999998</c:v>
                </c:pt>
                <c:pt idx="72">
                  <c:v>25.2</c:v>
                </c:pt>
                <c:pt idx="73">
                  <c:v>25.55</c:v>
                </c:pt>
                <c:pt idx="74">
                  <c:v>25.9</c:v>
                </c:pt>
                <c:pt idx="75">
                  <c:v>26.25</c:v>
                </c:pt>
                <c:pt idx="76">
                  <c:v>26.6</c:v>
                </c:pt>
                <c:pt idx="77">
                  <c:v>26.95</c:v>
                </c:pt>
                <c:pt idx="78">
                  <c:v>27.3</c:v>
                </c:pt>
                <c:pt idx="79">
                  <c:v>27.650000000000002</c:v>
                </c:pt>
                <c:pt idx="80">
                  <c:v>28</c:v>
                </c:pt>
                <c:pt idx="81">
                  <c:v>28.35</c:v>
                </c:pt>
                <c:pt idx="82">
                  <c:v>28.7</c:v>
                </c:pt>
                <c:pt idx="83">
                  <c:v>29.049999999999997</c:v>
                </c:pt>
                <c:pt idx="84">
                  <c:v>29.4</c:v>
                </c:pt>
                <c:pt idx="85">
                  <c:v>29.75</c:v>
                </c:pt>
                <c:pt idx="86">
                  <c:v>30.099999999999998</c:v>
                </c:pt>
                <c:pt idx="87">
                  <c:v>30.45</c:v>
                </c:pt>
                <c:pt idx="88">
                  <c:v>30.8</c:v>
                </c:pt>
                <c:pt idx="89">
                  <c:v>31.150000000000002</c:v>
                </c:pt>
                <c:pt idx="90">
                  <c:v>31.5</c:v>
                </c:pt>
                <c:pt idx="91">
                  <c:v>31.85</c:v>
                </c:pt>
                <c:pt idx="92">
                  <c:v>32.200000000000003</c:v>
                </c:pt>
                <c:pt idx="93">
                  <c:v>32.550000000000004</c:v>
                </c:pt>
                <c:pt idx="94">
                  <c:v>32.9</c:v>
                </c:pt>
                <c:pt idx="95">
                  <c:v>33.25</c:v>
                </c:pt>
                <c:pt idx="96">
                  <c:v>33.6</c:v>
                </c:pt>
                <c:pt idx="97">
                  <c:v>33.949999999999996</c:v>
                </c:pt>
                <c:pt idx="98">
                  <c:v>34.299999999999997</c:v>
                </c:pt>
                <c:pt idx="99">
                  <c:v>34.65</c:v>
                </c:pt>
                <c:pt idx="100">
                  <c:v>35</c:v>
                </c:pt>
              </c:numCache>
            </c:numRef>
          </c:xVal>
          <c:yVal>
            <c:numRef>
              <c:f>'Tertiary Model'!$AI$6:$EE$6</c:f>
              <c:numCache>
                <c:formatCode>General</c:formatCode>
                <c:ptCount val="101"/>
                <c:pt idx="0">
                  <c:v>0</c:v>
                </c:pt>
                <c:pt idx="1">
                  <c:v>0</c:v>
                </c:pt>
                <c:pt idx="2">
                  <c:v>0</c:v>
                </c:pt>
                <c:pt idx="3">
                  <c:v>0</c:v>
                </c:pt>
                <c:pt idx="4">
                  <c:v>4.7377171314933575E-2</c:v>
                </c:pt>
                <c:pt idx="5">
                  <c:v>0.17687132917189086</c:v>
                </c:pt>
                <c:pt idx="6">
                  <c:v>0.32058779268228732</c:v>
                </c:pt>
                <c:pt idx="7">
                  <c:v>0.47940542194172164</c:v>
                </c:pt>
                <c:pt idx="8">
                  <c:v>0.65408065117948166</c:v>
                </c:pt>
                <c:pt idx="9">
                  <c:v>0.84519762152164279</c:v>
                </c:pt>
                <c:pt idx="10">
                  <c:v>1.0531145916299287</c:v>
                </c:pt>
                <c:pt idx="11">
                  <c:v>1.2779094078845004</c:v>
                </c:pt>
                <c:pt idx="12">
                  <c:v>1.5193277886384091</c:v>
                </c:pt>
                <c:pt idx="13">
                  <c:v>1.7767390052217416</c:v>
                </c:pt>
                <c:pt idx="14">
                  <c:v>2.0491040350427339</c:v>
                </c:pt>
                <c:pt idx="15">
                  <c:v>2.3349612205429899</c:v>
                </c:pt>
                <c:pt idx="16">
                  <c:v>2.6324337312576018</c:v>
                </c:pt>
                <c:pt idx="17">
                  <c:v>2.9392616272272756</c:v>
                </c:pt>
                <c:pt idx="18">
                  <c:v>3.2528591345283031</c:v>
                </c:pt>
                <c:pt idx="19">
                  <c:v>3.5703951058894043</c:v>
                </c:pt>
                <c:pt idx="20">
                  <c:v>3.8888919333717276</c:v>
                </c:pt>
                <c:pt idx="21">
                  <c:v>4.2053358639091263</c:v>
                </c:pt>
                <c:pt idx="22">
                  <c:v>4.5167901726328035</c:v>
                </c:pt>
                <c:pt idx="23">
                  <c:v>4.8205022667374609</c:v>
                </c:pt>
                <c:pt idx="24">
                  <c:v>5.1139966008770541</c:v>
                </c:pt>
                <c:pt idx="25">
                  <c:v>5.3951471223249907</c:v>
                </c:pt>
                <c:pt idx="26">
                  <c:v>5.6622254756431047</c:v>
                </c:pt>
                <c:pt idx="27">
                  <c:v>5.9139239287683818</c:v>
                </c:pt>
                <c:pt idx="28">
                  <c:v>6.1493544942241538</c:v>
                </c:pt>
                <c:pt idx="29">
                  <c:v>6.3680276753487659</c:v>
                </c:pt>
                <c:pt idx="30">
                  <c:v>6.5698154896663805</c:v>
                </c:pt>
                <c:pt idx="31">
                  <c:v>6.7549038916327513</c:v>
                </c:pt>
                <c:pt idx="32">
                  <c:v>6.9237395427255626</c:v>
                </c:pt>
                <c:pt idx="33">
                  <c:v>7.0769752388714489</c:v>
                </c:pt>
                <c:pt idx="34">
                  <c:v>7.2154174039300534</c:v>
                </c:pt>
                <c:pt idx="35">
                  <c:v>7.339978072981336</c:v>
                </c:pt>
                <c:pt idx="36">
                  <c:v>7.4516328562139185</c:v>
                </c:pt>
                <c:pt idx="37">
                  <c:v>7.5513855783968991</c:v>
                </c:pt>
                <c:pt idx="38">
                  <c:v>7.6402396695300423</c:v>
                </c:pt>
                <c:pt idx="39">
                  <c:v>7.719175943662262</c:v>
                </c:pt>
                <c:pt idx="40">
                  <c:v>7.7891361268587493</c:v>
                </c:pt>
                <c:pt idx="41">
                  <c:v>7.8510113521574807</c:v>
                </c:pt>
                <c:pt idx="42">
                  <c:v>7.9056347960890365</c:v>
                </c:pt>
                <c:pt idx="43">
                  <c:v>7.9537776569908685</c:v>
                </c:pt>
                <c:pt idx="44">
                  <c:v>7.9961477438339026</c:v>
                </c:pt>
                <c:pt idx="45">
                  <c:v>8.0333900353337491</c:v>
                </c:pt>
                <c:pt idx="46">
                  <c:v>8.0660886681316359</c:v>
                </c:pt>
                <c:pt idx="47">
                  <c:v>8.0947699100572326</c:v>
                </c:pt>
                <c:pt idx="48">
                  <c:v>8.1199057640328132</c:v>
                </c:pt>
                <c:pt idx="49">
                  <c:v>8.1419179269936386</c:v>
                </c:pt>
                <c:pt idx="50">
                  <c:v>8.1611818951977124</c:v>
                </c:pt>
                <c:pt idx="51">
                  <c:v>8.1780310626569879</c:v>
                </c:pt>
                <c:pt idx="52">
                  <c:v>8.1927607040597117</c:v>
                </c:pt>
                <c:pt idx="53">
                  <c:v>8.2056317687565379</c:v>
                </c:pt>
                <c:pt idx="54">
                  <c:v>8.2168744395613125</c:v>
                </c:pt>
                <c:pt idx="55">
                  <c:v>8.2266914306509982</c:v>
                </c:pt>
                <c:pt idx="56">
                  <c:v>8.2352610140026794</c:v>
                </c:pt>
                <c:pt idx="57">
                  <c:v>8.2427397746870863</c:v>
                </c:pt>
                <c:pt idx="58">
                  <c:v>8.2492651028877813</c:v>
                </c:pt>
                <c:pt idx="59">
                  <c:v>8.2549574355105815</c:v>
                </c:pt>
                <c:pt idx="60">
                  <c:v>8.2599222633195399</c:v>
                </c:pt>
                <c:pt idx="61">
                  <c:v>8.2642519211853323</c:v>
                </c:pt>
                <c:pt idx="62">
                  <c:v>8.2680271796530107</c:v>
                </c:pt>
                <c:pt idx="63">
                  <c:v>8.271318655932884</c:v>
                </c:pt>
                <c:pt idx="64">
                  <c:v>8.2741880618222243</c:v>
                </c:pt>
                <c:pt idx="65">
                  <c:v>8.2766893051508763</c:v>
                </c:pt>
                <c:pt idx="66">
                  <c:v>8.2788694602393686</c:v>
                </c:pt>
                <c:pt idx="67">
                  <c:v>8.2807696216570914</c:v>
                </c:pt>
                <c:pt idx="68">
                  <c:v>8.2824256543372883</c:v>
                </c:pt>
                <c:pt idx="69">
                  <c:v>8.2838688518909542</c:v>
                </c:pt>
                <c:pt idx="70">
                  <c:v>8.2851265137938981</c:v>
                </c:pt>
                <c:pt idx="71">
                  <c:v>8.286222451019766</c:v>
                </c:pt>
                <c:pt idx="72">
                  <c:v>8.2871774286674516</c:v>
                </c:pt>
                <c:pt idx="73">
                  <c:v>8.2880095531897471</c:v>
                </c:pt>
                <c:pt idx="74">
                  <c:v>8.2887346109716322</c:v>
                </c:pt>
                <c:pt idx="75">
                  <c:v>8.2893663642301618</c:v>
                </c:pt>
                <c:pt idx="76">
                  <c:v>8.2899168095090054</c:v>
                </c:pt>
                <c:pt idx="77">
                  <c:v>8.2903964034154605</c:v>
                </c:pt>
                <c:pt idx="78">
                  <c:v>8.2908142596897072</c:v>
                </c:pt>
                <c:pt idx="79">
                  <c:v>8.2911783212005865</c:v>
                </c:pt>
                <c:pt idx="80">
                  <c:v>8.2914955100227168</c:v>
                </c:pt>
                <c:pt idx="81">
                  <c:v>8.2917718583614501</c:v>
                </c:pt>
                <c:pt idx="82">
                  <c:v>8.2920126227494801</c:v>
                </c:pt>
                <c:pt idx="83">
                  <c:v>8.2922223836370446</c:v>
                </c:pt>
                <c:pt idx="84">
                  <c:v>8.2924051322323287</c:v>
                </c:pt>
                <c:pt idx="85">
                  <c:v>8.2925643462153964</c:v>
                </c:pt>
                <c:pt idx="86">
                  <c:v>8.2927030557445462</c:v>
                </c:pt>
                <c:pt idx="87">
                  <c:v>8.2928239009946001</c:v>
                </c:pt>
                <c:pt idx="88">
                  <c:v>8.2929291823096563</c:v>
                </c:pt>
                <c:pt idx="89">
                  <c:v>8.2930209039153127</c:v>
                </c:pt>
                <c:pt idx="90">
                  <c:v>8.2931008120152825</c:v>
                </c:pt>
                <c:pt idx="91">
                  <c:v>8.2931704279920559</c:v>
                </c:pt>
                <c:pt idx="92">
                  <c:v>8.2932310773395574</c:v>
                </c:pt>
                <c:pt idx="93">
                  <c:v>8.2932839148755075</c:v>
                </c:pt>
                <c:pt idx="94">
                  <c:v>8.2933299467110491</c:v>
                </c:pt>
                <c:pt idx="95">
                  <c:v>8.2933700493942251</c:v>
                </c:pt>
                <c:pt idx="96">
                  <c:v>8.293404986590371</c:v>
                </c:pt>
                <c:pt idx="97">
                  <c:v>8.293435423616069</c:v>
                </c:pt>
                <c:pt idx="98">
                  <c:v>8.2934619401025493</c:v>
                </c:pt>
                <c:pt idx="99">
                  <c:v>8.2934850410291716</c:v>
                </c:pt>
                <c:pt idx="100">
                  <c:v>8.293505166336578</c:v>
                </c:pt>
              </c:numCache>
            </c:numRef>
          </c:yVal>
          <c:smooth val="1"/>
        </c:ser>
        <c:axId val="63177088"/>
        <c:axId val="63251584"/>
      </c:scatterChart>
      <c:valAx>
        <c:axId val="63177088"/>
        <c:scaling>
          <c:orientation val="minMax"/>
        </c:scaling>
        <c:axPos val="b"/>
        <c:title>
          <c:tx>
            <c:rich>
              <a:bodyPr/>
              <a:lstStyle/>
              <a:p>
                <a:pPr>
                  <a:defRPr sz="1400"/>
                </a:pPr>
                <a:r>
                  <a:rPr lang="en-US" sz="1400"/>
                  <a:t>Time, h</a:t>
                </a:r>
              </a:p>
            </c:rich>
          </c:tx>
          <c:layout/>
        </c:title>
        <c:numFmt formatCode="0" sourceLinked="0"/>
        <c:minorTickMark val="out"/>
        <c:tickLblPos val="nextTo"/>
        <c:spPr>
          <a:ln w="12700">
            <a:solidFill>
              <a:srgbClr val="000000"/>
            </a:solidFill>
            <a:prstDash val="solid"/>
          </a:ln>
        </c:spPr>
        <c:txPr>
          <a:bodyPr rot="0" vert="horz"/>
          <a:lstStyle/>
          <a:p>
            <a:pPr>
              <a:defRPr/>
            </a:pPr>
            <a:endParaRPr lang="en-US"/>
          </a:p>
        </c:txPr>
        <c:crossAx val="63251584"/>
        <c:crosses val="autoZero"/>
        <c:crossBetween val="midCat"/>
      </c:valAx>
      <c:valAx>
        <c:axId val="63251584"/>
        <c:scaling>
          <c:orientation val="minMax"/>
          <c:max val="12"/>
          <c:min val="0"/>
        </c:scaling>
        <c:axPos val="l"/>
        <c:title>
          <c:tx>
            <c:rich>
              <a:bodyPr rot="-5400000" vert="horz"/>
              <a:lstStyle/>
              <a:p>
                <a:pPr>
                  <a:defRPr sz="1400"/>
                </a:pPr>
                <a:r>
                  <a:rPr lang="en-US" sz="1400"/>
                  <a:t>log/g</a:t>
                </a:r>
              </a:p>
            </c:rich>
          </c:tx>
          <c:layout/>
        </c:title>
        <c:numFmt formatCode="General" sourceLinked="1"/>
        <c:minorTickMark val="out"/>
        <c:tickLblPos val="nextTo"/>
        <c:spPr>
          <a:solidFill>
            <a:schemeClr val="bg2"/>
          </a:solidFill>
          <a:ln w="12700">
            <a:solidFill>
              <a:srgbClr val="000000"/>
            </a:solidFill>
            <a:prstDash val="solid"/>
          </a:ln>
        </c:spPr>
        <c:txPr>
          <a:bodyPr rot="0" vert="horz"/>
          <a:lstStyle/>
          <a:p>
            <a:pPr>
              <a:defRPr/>
            </a:pPr>
            <a:endParaRPr lang="en-US"/>
          </a:p>
        </c:txPr>
        <c:crossAx val="63177088"/>
        <c:crosses val="autoZero"/>
        <c:crossBetween val="midCat"/>
        <c:majorUnit val="2"/>
      </c:valAx>
      <c:spPr>
        <a:solidFill>
          <a:srgbClr val="FFFFFF"/>
        </a:solidFill>
        <a:ln w="25400">
          <a:noFill/>
        </a:ln>
      </c:spPr>
    </c:plotArea>
    <c:plotVisOnly val="1"/>
    <c:dispBlanksAs val="gap"/>
  </c:chart>
  <c:spPr>
    <a:solidFill>
      <a:schemeClr val="bg1"/>
    </a:solidFill>
    <a:ln w="9525">
      <a:solidFill>
        <a:sysClr val="windowText" lastClr="000000"/>
      </a:solidFill>
    </a:ln>
  </c:spPr>
  <c:txPr>
    <a:bodyPr/>
    <a:lstStyle/>
    <a:p>
      <a:pPr>
        <a:defRPr sz="1200" b="0" i="0" u="none" strike="noStrike" baseline="0">
          <a:solidFill>
            <a:srgbClr val="000000"/>
          </a:solidFill>
          <a:latin typeface="Times New Roman" pitchFamily="18" charset="0"/>
          <a:ea typeface="Arial"/>
          <a:cs typeface="Times New Roman" pitchFamily="18" charset="0"/>
        </a:defRPr>
      </a:pPr>
      <a:endParaRPr lang="en-US"/>
    </a:p>
  </c:txPr>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276224</xdr:colOff>
      <xdr:row>0</xdr:row>
      <xdr:rowOff>0</xdr:rowOff>
    </xdr:from>
    <xdr:to>
      <xdr:col>12</xdr:col>
      <xdr:colOff>471487</xdr:colOff>
      <xdr:row>21</xdr:row>
      <xdr:rowOff>202407</xdr:rowOff>
    </xdr:to>
    <xdr:graphicFrame macro="">
      <xdr:nvGraphicFramePr>
        <xdr:cNvPr id="20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47624</xdr:colOff>
      <xdr:row>10</xdr:row>
      <xdr:rowOff>102393</xdr:rowOff>
    </xdr:from>
    <xdr:to>
      <xdr:col>6</xdr:col>
      <xdr:colOff>285749</xdr:colOff>
      <xdr:row>29</xdr:row>
      <xdr:rowOff>92870</xdr:rowOff>
    </xdr:to>
    <xdr:sp macro="" textlink="">
      <xdr:nvSpPr>
        <xdr:cNvPr id="2051" name="Text Box 3"/>
        <xdr:cNvSpPr txBox="1">
          <a:spLocks noChangeArrowheads="1"/>
        </xdr:cNvSpPr>
      </xdr:nvSpPr>
      <xdr:spPr bwMode="auto">
        <a:xfrm>
          <a:off x="47624" y="2388393"/>
          <a:ext cx="5114925" cy="4562477"/>
        </a:xfrm>
        <a:prstGeom prst="rect">
          <a:avLst/>
        </a:prstGeom>
        <a:solidFill>
          <a:srgbClr val="FFFFCC"/>
        </a:solidFill>
        <a:ln w="9525">
          <a:solidFill>
            <a:srgbClr val="000000"/>
          </a:solidFill>
          <a:miter lim="800000"/>
          <a:headEnd/>
          <a:tailEnd/>
        </a:ln>
      </xdr:spPr>
      <xdr:txBody>
        <a:bodyPr vertOverflow="clip" wrap="square" lIns="36576" tIns="32004" rIns="0" bIns="0" anchor="t" upright="1"/>
        <a:lstStyle/>
        <a:p>
          <a:pPr algn="l" rtl="0">
            <a:defRPr sz="1000"/>
          </a:pPr>
          <a:r>
            <a:rPr lang="en-US" sz="1100" b="1" i="0" u="none" strike="noStrike" baseline="0">
              <a:solidFill>
                <a:srgbClr val="800000"/>
              </a:solidFill>
              <a:latin typeface="Times New Roman"/>
              <a:cs typeface="Times New Roman"/>
            </a:rPr>
            <a:t>Model Description</a:t>
          </a:r>
          <a:endParaRPr lang="en-US" sz="1100" b="1"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The growth of </a:t>
          </a:r>
          <a:r>
            <a:rPr lang="en-US" sz="1100" b="0" i="1" u="none" strike="noStrike" baseline="0">
              <a:solidFill>
                <a:srgbClr val="000000"/>
              </a:solidFill>
              <a:latin typeface="Times New Roman"/>
              <a:cs typeface="Times New Roman"/>
            </a:rPr>
            <a:t>Salmonella</a:t>
          </a:r>
          <a:r>
            <a:rPr lang="en-US" sz="1100" b="0" i="0" u="none" strike="noStrike" baseline="0">
              <a:solidFill>
                <a:srgbClr val="000000"/>
              </a:solidFill>
              <a:latin typeface="Times New Roman"/>
              <a:cs typeface="Times New Roman"/>
            </a:rPr>
            <a:t> among batches of naturally contaminated and freshly ground chicken breast meat is highly variable due to differences in the number and types of competing microorganisms.  This model was developed to predict this variation in growth by providing a growth curve with a 95% prediction interval.  The prediction interval is expected to contain 95% of all new data points collected.</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This model uses a three parameter (initial density, growth rate and maximum population density) </a:t>
          </a:r>
          <a:r>
            <a:rPr lang="en-US" sz="1100" b="1" i="0" u="none" strike="noStrike" baseline="0">
              <a:solidFill>
                <a:srgbClr val="993366"/>
              </a:solidFill>
              <a:latin typeface="Times New Roman"/>
              <a:cs typeface="Times New Roman"/>
            </a:rPr>
            <a:t>logistic model</a:t>
          </a:r>
          <a:r>
            <a:rPr lang="en-US" sz="1100" b="0" i="0" u="none" strike="noStrike" baseline="0">
              <a:solidFill>
                <a:srgbClr val="993366"/>
              </a:solidFill>
              <a:latin typeface="Times New Roman"/>
              <a:cs typeface="Times New Roman"/>
            </a:rPr>
            <a:t> </a:t>
          </a:r>
          <a:r>
            <a:rPr lang="en-US" sz="1100" b="0" i="0" u="none" strike="noStrike" baseline="0">
              <a:solidFill>
                <a:srgbClr val="000000"/>
              </a:solidFill>
              <a:latin typeface="Times New Roman"/>
              <a:cs typeface="Times New Roman"/>
            </a:rPr>
            <a:t>to predict </a:t>
          </a:r>
          <a:r>
            <a:rPr lang="en-US" sz="1100" b="1" i="1" u="none" strike="noStrike" baseline="0">
              <a:solidFill>
                <a:srgbClr val="000000"/>
              </a:solidFill>
              <a:latin typeface="Times New Roman"/>
              <a:cs typeface="Times New Roman"/>
            </a:rPr>
            <a:t>Salmonella</a:t>
          </a:r>
          <a:r>
            <a:rPr lang="en-US" sz="1100" b="0" i="0" u="none" strike="noStrike" baseline="0">
              <a:solidFill>
                <a:srgbClr val="000000"/>
              </a:solidFill>
              <a:latin typeface="Times New Roman"/>
              <a:cs typeface="Times New Roman"/>
            </a:rPr>
            <a:t> growth from a low initial density </a:t>
          </a:r>
          <a:r>
            <a:rPr lang="en-US" sz="1100" b="1" i="0" u="none" strike="noStrike" baseline="0">
              <a:solidFill>
                <a:srgbClr val="800000"/>
              </a:solidFill>
              <a:latin typeface="Times New Roman"/>
              <a:cs typeface="Times New Roman"/>
            </a:rPr>
            <a:t>(0.6 log/g or 4 cells/g)</a:t>
          </a:r>
          <a:r>
            <a:rPr lang="en-US" sz="1100" b="0" i="0" u="none" strike="noStrike" baseline="0">
              <a:solidFill>
                <a:srgbClr val="000000"/>
              </a:solidFill>
              <a:latin typeface="Times New Roman"/>
              <a:cs typeface="Times New Roman"/>
            </a:rPr>
            <a:t> on raw ground chicken breast meat as a function of time and temperature.   Note: lag time was not apparent in the data used to develop the model and thus, was not included in the model.</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1" i="0" u="none" strike="noStrike" baseline="0">
              <a:solidFill>
                <a:srgbClr val="800000"/>
              </a:solidFill>
              <a:latin typeface="Times New Roman"/>
              <a:cs typeface="Times New Roman"/>
            </a:rPr>
            <a:t>Instructions</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The model is very simple to use.  Cells with entries in </a:t>
          </a:r>
          <a:r>
            <a:rPr lang="en-US" sz="1100" b="1" i="0" u="none" strike="noStrike" baseline="0">
              <a:solidFill>
                <a:srgbClr val="FF0000"/>
              </a:solidFill>
              <a:latin typeface="Times New Roman"/>
              <a:cs typeface="Times New Roman"/>
            </a:rPr>
            <a:t>red</a:t>
          </a:r>
          <a:r>
            <a:rPr lang="en-US" sz="1100" b="0" i="0" u="none" strike="noStrike" baseline="0">
              <a:solidFill>
                <a:srgbClr val="FF0000"/>
              </a:solidFill>
              <a:latin typeface="Times New Roman"/>
              <a:cs typeface="Times New Roman"/>
            </a:rPr>
            <a:t> </a:t>
          </a:r>
          <a:r>
            <a:rPr lang="en-US" sz="1100" b="0" i="0" u="none" strike="noStrike" baseline="0">
              <a:solidFill>
                <a:srgbClr val="000000"/>
              </a:solidFill>
              <a:latin typeface="Times New Roman"/>
              <a:cs typeface="Times New Roman"/>
            </a:rPr>
            <a:t>are for inputs, cells with entries in </a:t>
          </a:r>
          <a:r>
            <a:rPr lang="en-US" sz="1100" b="1" i="0" u="none" strike="noStrike" baseline="0">
              <a:solidFill>
                <a:srgbClr val="0000FF"/>
              </a:solidFill>
              <a:latin typeface="Times New Roman"/>
              <a:cs typeface="Times New Roman"/>
            </a:rPr>
            <a:t>blue</a:t>
          </a:r>
          <a:r>
            <a:rPr lang="en-US" sz="1100" b="0" i="0" u="none" strike="noStrike" baseline="0">
              <a:solidFill>
                <a:srgbClr val="000000"/>
              </a:solidFill>
              <a:latin typeface="Times New Roman"/>
              <a:cs typeface="Times New Roman"/>
            </a:rPr>
            <a:t> are outputs calculated by the model and cells with entries in </a:t>
          </a:r>
          <a:r>
            <a:rPr lang="en-US" sz="1100" b="1" i="0" u="none" strike="noStrike" baseline="0">
              <a:solidFill>
                <a:srgbClr val="000000"/>
              </a:solidFill>
              <a:latin typeface="Times New Roman"/>
              <a:cs typeface="Times New Roman"/>
            </a:rPr>
            <a:t>black</a:t>
          </a:r>
          <a:r>
            <a:rPr lang="en-US" sz="1100" b="0" i="0" u="none" strike="noStrike" baseline="0">
              <a:solidFill>
                <a:srgbClr val="000000"/>
              </a:solidFill>
              <a:latin typeface="Times New Roman"/>
              <a:cs typeface="Times New Roman"/>
            </a:rPr>
            <a:t> are labels.   The only two input cells are for time and temperature. </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1" i="0" u="none" strike="noStrike" baseline="0">
              <a:solidFill>
                <a:srgbClr val="FF0000"/>
              </a:solidFill>
              <a:latin typeface="Times New Roman"/>
              <a:cs typeface="Times New Roman"/>
            </a:rPr>
            <a:t>Example. </a:t>
          </a:r>
          <a:r>
            <a:rPr lang="en-US" sz="1100" b="0" i="0" u="none" strike="noStrike" baseline="0">
              <a:solidFill>
                <a:srgbClr val="000000"/>
              </a:solidFill>
              <a:latin typeface="Times New Roman"/>
              <a:cs typeface="Times New Roman"/>
            </a:rPr>
            <a:t> If you enter </a:t>
          </a:r>
          <a:r>
            <a:rPr lang="en-US" sz="1100" b="1" i="0" u="none" strike="noStrike" baseline="0">
              <a:solidFill>
                <a:srgbClr val="FF0000"/>
              </a:solidFill>
              <a:latin typeface="Times New Roman"/>
              <a:cs typeface="Times New Roman"/>
            </a:rPr>
            <a:t>20 </a:t>
          </a:r>
          <a:r>
            <a:rPr lang="en-US" sz="1100" b="0" i="0" u="none" strike="noStrike" baseline="0">
              <a:solidFill>
                <a:srgbClr val="000000"/>
              </a:solidFill>
              <a:latin typeface="Times New Roman"/>
              <a:cs typeface="Times New Roman"/>
            </a:rPr>
            <a:t>for time and </a:t>
          </a:r>
          <a:r>
            <a:rPr lang="en-US" sz="1100" b="1" i="0" u="none" strike="noStrike" baseline="0">
              <a:solidFill>
                <a:srgbClr val="FF0000"/>
              </a:solidFill>
              <a:latin typeface="Times New Roman"/>
              <a:cs typeface="Times New Roman"/>
            </a:rPr>
            <a:t>12.8</a:t>
          </a:r>
          <a:r>
            <a:rPr lang="en-US" sz="1100" b="0" i="0" u="none" strike="noStrike" baseline="0">
              <a:solidFill>
                <a:srgbClr val="000000"/>
              </a:solidFill>
              <a:latin typeface="Times New Roman"/>
              <a:cs typeface="Times New Roman"/>
            </a:rPr>
            <a:t> for temperature in </a:t>
          </a:r>
          <a:r>
            <a:rPr lang="en-US" sz="1100" b="0" i="0" u="none" strike="noStrike" baseline="30000">
              <a:solidFill>
                <a:srgbClr val="000000"/>
              </a:solidFill>
              <a:latin typeface="Times New Roman"/>
              <a:cs typeface="Times New Roman"/>
            </a:rPr>
            <a:t>o</a:t>
          </a:r>
          <a:r>
            <a:rPr lang="en-US" sz="1100" b="0" i="0" u="none" strike="noStrike" baseline="0">
              <a:solidFill>
                <a:srgbClr val="000000"/>
              </a:solidFill>
              <a:latin typeface="Times New Roman"/>
              <a:cs typeface="Times New Roman"/>
            </a:rPr>
            <a:t>C, the model predicts the growth curve and its 95% prediction interval (graph), a worst case pathogen density of </a:t>
          </a:r>
          <a:r>
            <a:rPr lang="en-US" sz="1100" b="1" i="0" u="none" strike="noStrike" baseline="0">
              <a:solidFill>
                <a:srgbClr val="0000FF"/>
              </a:solidFill>
              <a:latin typeface="Times New Roman"/>
              <a:cs typeface="Times New Roman"/>
            </a:rPr>
            <a:t>2.25 log/g</a:t>
          </a:r>
          <a:r>
            <a:rPr lang="en-US" sz="1100" b="0" i="0" u="none" strike="noStrike" baseline="0">
              <a:solidFill>
                <a:srgbClr val="000000"/>
              </a:solidFill>
              <a:latin typeface="Times New Roman"/>
              <a:cs typeface="Times New Roman"/>
            </a:rPr>
            <a:t>, a most likely pathogen density of </a:t>
          </a:r>
          <a:r>
            <a:rPr lang="en-US" sz="1100" b="1" i="0" u="none" strike="noStrike" baseline="0">
              <a:solidFill>
                <a:srgbClr val="0000FF"/>
              </a:solidFill>
              <a:latin typeface="Times New Roman"/>
              <a:cs typeface="Times New Roman"/>
            </a:rPr>
            <a:t>1.23 log/g,</a:t>
          </a:r>
          <a:r>
            <a:rPr lang="en-US" sz="1100" b="0" i="0" u="none" strike="noStrike" baseline="0">
              <a:solidFill>
                <a:srgbClr val="000000"/>
              </a:solidFill>
              <a:latin typeface="Times New Roman"/>
              <a:cs typeface="Times New Roman"/>
            </a:rPr>
            <a:t> and a best case pathogen density of </a:t>
          </a:r>
          <a:r>
            <a:rPr lang="en-US" sz="1100" b="1" i="0" u="none" strike="noStrike" baseline="0">
              <a:solidFill>
                <a:srgbClr val="0000FF"/>
              </a:solidFill>
              <a:latin typeface="Times New Roman"/>
              <a:cs typeface="Times New Roman"/>
            </a:rPr>
            <a:t>0.20 log/g</a:t>
          </a:r>
          <a:r>
            <a:rPr lang="en-US" sz="1100" b="0" i="0" u="none" strike="noStrike" baseline="0">
              <a:solidFill>
                <a:srgbClr val="0000FF"/>
              </a:solidFill>
              <a:latin typeface="Times New Roman"/>
              <a:cs typeface="Times New Roman"/>
            </a:rPr>
            <a:t>.</a:t>
          </a:r>
          <a:r>
            <a:rPr lang="en-US" sz="1100" b="0" i="0" u="none" strike="noStrike" baseline="0">
              <a:solidFill>
                <a:srgbClr val="000000"/>
              </a:solidFill>
              <a:latin typeface="Times New Roman"/>
              <a:cs typeface="Times New Roman"/>
            </a:rPr>
            <a:t> </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1" i="0" u="none" strike="noStrike" baseline="0">
              <a:solidFill>
                <a:srgbClr val="800000"/>
              </a:solidFill>
              <a:latin typeface="Times New Roman"/>
              <a:cs typeface="Times New Roman"/>
            </a:rPr>
            <a:t>Error Messages</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1" i="0" u="none" strike="noStrike" baseline="0">
              <a:solidFill>
                <a:srgbClr val="000000"/>
              </a:solidFill>
              <a:latin typeface="Times New Roman"/>
              <a:cs typeface="Times New Roman"/>
            </a:rPr>
            <a:t>E1 = </a:t>
          </a:r>
          <a:r>
            <a:rPr lang="en-US" sz="1100" b="1" i="0" u="none" strike="noStrike" baseline="0">
              <a:solidFill>
                <a:srgbClr val="FF00FF"/>
              </a:solidFill>
              <a:latin typeface="Times New Roman"/>
              <a:cs typeface="Times New Roman"/>
            </a:rPr>
            <a:t>time</a:t>
          </a:r>
          <a:r>
            <a:rPr lang="en-US" sz="1100" b="0" i="0" u="none" strike="noStrike" baseline="0">
              <a:solidFill>
                <a:srgbClr val="000000"/>
              </a:solidFill>
              <a:latin typeface="Times New Roman"/>
              <a:cs typeface="Times New Roman"/>
            </a:rPr>
            <a:t> is outside the range used in model development.</a:t>
          </a:r>
        </a:p>
        <a:p>
          <a:pPr algn="l" rtl="0">
            <a:defRPr sz="1000"/>
          </a:pPr>
          <a:r>
            <a:rPr lang="en-US" sz="1100" b="1" i="0" u="none" strike="noStrike" baseline="0">
              <a:solidFill>
                <a:srgbClr val="000000"/>
              </a:solidFill>
              <a:latin typeface="Times New Roman"/>
              <a:cs typeface="Times New Roman"/>
            </a:rPr>
            <a:t>E2 =</a:t>
          </a:r>
          <a:r>
            <a:rPr lang="en-US" sz="1100" b="0" i="0" u="none" strike="noStrike" baseline="0">
              <a:solidFill>
                <a:srgbClr val="000000"/>
              </a:solidFill>
              <a:latin typeface="Times New Roman"/>
              <a:cs typeface="Times New Roman"/>
            </a:rPr>
            <a:t> </a:t>
          </a:r>
          <a:r>
            <a:rPr lang="en-US" sz="1100" b="1" i="0" u="none" strike="noStrike" baseline="0">
              <a:solidFill>
                <a:srgbClr val="FF00FF"/>
              </a:solidFill>
              <a:latin typeface="Times New Roman"/>
              <a:cs typeface="Times New Roman"/>
            </a:rPr>
            <a:t>temperature</a:t>
          </a:r>
          <a:r>
            <a:rPr lang="en-US" sz="1100" b="0" i="0" u="none" strike="noStrike" baseline="0">
              <a:solidFill>
                <a:srgbClr val="000000"/>
              </a:solidFill>
              <a:latin typeface="Times New Roman"/>
              <a:cs typeface="Times New Roman"/>
            </a:rPr>
            <a:t> is outside the range used in model development.</a:t>
          </a: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E95"/>
  <sheetViews>
    <sheetView tabSelected="1" zoomScaleNormal="100" workbookViewId="0">
      <selection activeCell="E6" sqref="E6"/>
    </sheetView>
  </sheetViews>
  <sheetFormatPr defaultRowHeight="15.75"/>
  <cols>
    <col min="1" max="1" width="16.42578125" style="1" bestFit="1" customWidth="1"/>
    <col min="2" max="2" width="19.28515625" style="1" bestFit="1" customWidth="1"/>
    <col min="3" max="3" width="11.85546875" style="1" bestFit="1" customWidth="1"/>
    <col min="4" max="4" width="7.5703125" style="1" bestFit="1" customWidth="1"/>
    <col min="5" max="10" width="9" style="1" customWidth="1"/>
    <col min="11" max="256" width="21.140625" style="1" customWidth="1"/>
    <col min="257" max="16384" width="9.140625" style="1"/>
  </cols>
  <sheetData>
    <row r="1" spans="1:135" ht="18" customHeight="1">
      <c r="AG1" s="1" t="s">
        <v>36</v>
      </c>
      <c r="AI1" s="1">
        <f>AJ19</f>
        <v>0.95</v>
      </c>
    </row>
    <row r="2" spans="1:135" ht="18" customHeight="1">
      <c r="A2" s="18" t="s">
        <v>46</v>
      </c>
      <c r="B2" s="19" t="s">
        <v>10</v>
      </c>
      <c r="C2" s="19" t="s">
        <v>11</v>
      </c>
      <c r="D2" s="19" t="s">
        <v>24</v>
      </c>
      <c r="AG2" s="1" t="s">
        <v>37</v>
      </c>
      <c r="AI2" s="1">
        <v>0</v>
      </c>
      <c r="AJ2" s="1">
        <v>0.01</v>
      </c>
      <c r="AK2" s="1">
        <v>0.02</v>
      </c>
      <c r="AL2" s="1">
        <v>0.03</v>
      </c>
      <c r="AM2" s="1">
        <v>0.04</v>
      </c>
      <c r="AN2" s="1">
        <v>0.05</v>
      </c>
      <c r="AO2" s="1">
        <v>0.06</v>
      </c>
      <c r="AP2" s="1">
        <v>7.0000000000000007E-2</v>
      </c>
      <c r="AQ2" s="1">
        <v>0.08</v>
      </c>
      <c r="AR2" s="1">
        <v>0.09</v>
      </c>
      <c r="AS2" s="1">
        <v>0.1</v>
      </c>
      <c r="AT2" s="1">
        <v>0.11</v>
      </c>
      <c r="AU2" s="1">
        <v>0.12</v>
      </c>
      <c r="AV2" s="1">
        <v>0.13</v>
      </c>
      <c r="AW2" s="1">
        <v>0.14000000000000001</v>
      </c>
      <c r="AX2" s="1">
        <v>0.15</v>
      </c>
      <c r="AY2" s="1">
        <v>0.16</v>
      </c>
      <c r="AZ2" s="1">
        <v>0.17</v>
      </c>
      <c r="BA2" s="1">
        <v>0.18</v>
      </c>
      <c r="BB2" s="1">
        <v>0.19</v>
      </c>
      <c r="BC2" s="1">
        <v>0.2</v>
      </c>
      <c r="BD2" s="1">
        <v>0.21</v>
      </c>
      <c r="BE2" s="1">
        <v>0.22</v>
      </c>
      <c r="BF2" s="1">
        <v>0.23</v>
      </c>
      <c r="BG2" s="1">
        <v>0.24</v>
      </c>
      <c r="BH2" s="1">
        <v>0.25</v>
      </c>
      <c r="BI2" s="1">
        <v>0.26</v>
      </c>
      <c r="BJ2" s="1">
        <v>0.27</v>
      </c>
      <c r="BK2" s="1">
        <v>0.28000000000000003</v>
      </c>
      <c r="BL2" s="1">
        <v>0.28999999999999998</v>
      </c>
      <c r="BM2" s="1">
        <v>0.3</v>
      </c>
      <c r="BN2" s="1">
        <v>0.31</v>
      </c>
      <c r="BO2" s="1">
        <v>0.32</v>
      </c>
      <c r="BP2" s="1">
        <v>0.33</v>
      </c>
      <c r="BQ2" s="1">
        <v>0.34</v>
      </c>
      <c r="BR2" s="1">
        <v>0.35</v>
      </c>
      <c r="BS2" s="1">
        <v>0.36</v>
      </c>
      <c r="BT2" s="1">
        <v>0.37</v>
      </c>
      <c r="BU2" s="1">
        <v>0.38</v>
      </c>
      <c r="BV2" s="1">
        <v>0.39</v>
      </c>
      <c r="BW2" s="1">
        <v>0.4</v>
      </c>
      <c r="BX2" s="1">
        <v>0.41</v>
      </c>
      <c r="BY2" s="1">
        <v>0.42</v>
      </c>
      <c r="BZ2" s="1">
        <v>0.43</v>
      </c>
      <c r="CA2" s="1">
        <v>0.44</v>
      </c>
      <c r="CB2" s="1">
        <v>0.45</v>
      </c>
      <c r="CC2" s="1">
        <v>0.46</v>
      </c>
      <c r="CD2" s="1">
        <v>0.47</v>
      </c>
      <c r="CE2" s="1">
        <v>0.48</v>
      </c>
      <c r="CF2" s="1">
        <v>0.49</v>
      </c>
      <c r="CG2" s="1">
        <v>0.5</v>
      </c>
      <c r="CH2" s="1">
        <v>0.51</v>
      </c>
      <c r="CI2" s="1">
        <v>0.52</v>
      </c>
      <c r="CJ2" s="1">
        <v>0.53</v>
      </c>
      <c r="CK2" s="1">
        <v>0.54</v>
      </c>
      <c r="CL2" s="1">
        <v>0.55000000000000004</v>
      </c>
      <c r="CM2" s="1">
        <v>0.56000000000000005</v>
      </c>
      <c r="CN2" s="1">
        <v>0.56999999999999995</v>
      </c>
      <c r="CO2" s="1">
        <v>0.57999999999999996</v>
      </c>
      <c r="CP2" s="1">
        <v>0.59</v>
      </c>
      <c r="CQ2" s="1">
        <v>0.6</v>
      </c>
      <c r="CR2" s="1">
        <v>0.61</v>
      </c>
      <c r="CS2" s="1">
        <v>0.62</v>
      </c>
      <c r="CT2" s="1">
        <v>0.63</v>
      </c>
      <c r="CU2" s="1">
        <v>0.64</v>
      </c>
      <c r="CV2" s="1">
        <v>0.65</v>
      </c>
      <c r="CW2" s="1">
        <v>0.66</v>
      </c>
      <c r="CX2" s="1">
        <v>0.67</v>
      </c>
      <c r="CY2" s="1">
        <v>0.68</v>
      </c>
      <c r="CZ2" s="1">
        <v>0.69</v>
      </c>
      <c r="DA2" s="1">
        <v>0.7</v>
      </c>
      <c r="DB2" s="1">
        <v>0.71</v>
      </c>
      <c r="DC2" s="1">
        <v>0.72</v>
      </c>
      <c r="DD2" s="1">
        <v>0.73</v>
      </c>
      <c r="DE2" s="1">
        <v>0.74</v>
      </c>
      <c r="DF2" s="1">
        <v>0.75</v>
      </c>
      <c r="DG2" s="1">
        <v>0.76</v>
      </c>
      <c r="DH2" s="1">
        <v>0.77</v>
      </c>
      <c r="DI2" s="1">
        <v>0.78</v>
      </c>
      <c r="DJ2" s="1">
        <v>0.79</v>
      </c>
      <c r="DK2" s="1">
        <v>0.8</v>
      </c>
      <c r="DL2" s="1">
        <v>0.81</v>
      </c>
      <c r="DM2" s="1">
        <v>0.82</v>
      </c>
      <c r="DN2" s="1">
        <v>0.83</v>
      </c>
      <c r="DO2" s="1">
        <v>0.84</v>
      </c>
      <c r="DP2" s="1">
        <v>0.85</v>
      </c>
      <c r="DQ2" s="1">
        <v>0.86</v>
      </c>
      <c r="DR2" s="1">
        <v>0.87</v>
      </c>
      <c r="DS2" s="1">
        <v>0.88</v>
      </c>
      <c r="DT2" s="1">
        <v>0.89</v>
      </c>
      <c r="DU2" s="1">
        <v>0.9</v>
      </c>
      <c r="DV2" s="1">
        <v>0.91</v>
      </c>
      <c r="DW2" s="1">
        <v>0.92</v>
      </c>
      <c r="DX2" s="1">
        <v>0.93</v>
      </c>
      <c r="DY2" s="1">
        <v>0.94</v>
      </c>
      <c r="DZ2" s="1">
        <v>0.95</v>
      </c>
      <c r="EA2" s="1">
        <v>0.96</v>
      </c>
      <c r="EB2" s="1">
        <v>0.97</v>
      </c>
      <c r="EC2" s="1">
        <v>0.98</v>
      </c>
      <c r="ED2" s="1">
        <v>0.99</v>
      </c>
      <c r="EE2" s="1">
        <v>1</v>
      </c>
    </row>
    <row r="3" spans="1:135" s="2" customFormat="1" ht="18" customHeight="1">
      <c r="A3" s="6" t="s">
        <v>1</v>
      </c>
      <c r="B3" s="6" t="s">
        <v>48</v>
      </c>
      <c r="C3" s="6"/>
      <c r="D3" s="14">
        <v>0.6</v>
      </c>
      <c r="AG3" s="2" t="s">
        <v>25</v>
      </c>
      <c r="AI3" s="2">
        <f t="shared" ref="AI3:BN3" si="0">$D$94*AI2</f>
        <v>0</v>
      </c>
      <c r="AJ3" s="2">
        <f t="shared" si="0"/>
        <v>0.35000000000000003</v>
      </c>
      <c r="AK3" s="2">
        <f t="shared" si="0"/>
        <v>0.70000000000000007</v>
      </c>
      <c r="AL3" s="2">
        <f t="shared" si="0"/>
        <v>1.05</v>
      </c>
      <c r="AM3" s="2">
        <f t="shared" si="0"/>
        <v>1.4000000000000001</v>
      </c>
      <c r="AN3" s="2">
        <f t="shared" si="0"/>
        <v>1.75</v>
      </c>
      <c r="AO3" s="2">
        <f t="shared" si="0"/>
        <v>2.1</v>
      </c>
      <c r="AP3" s="2">
        <f t="shared" si="0"/>
        <v>2.4500000000000002</v>
      </c>
      <c r="AQ3" s="2">
        <f t="shared" si="0"/>
        <v>2.8000000000000003</v>
      </c>
      <c r="AR3" s="2">
        <f t="shared" si="0"/>
        <v>3.15</v>
      </c>
      <c r="AS3" s="2">
        <f t="shared" si="0"/>
        <v>3.5</v>
      </c>
      <c r="AT3" s="2">
        <f t="shared" si="0"/>
        <v>3.85</v>
      </c>
      <c r="AU3" s="2">
        <f t="shared" si="0"/>
        <v>4.2</v>
      </c>
      <c r="AV3" s="2">
        <f t="shared" si="0"/>
        <v>4.55</v>
      </c>
      <c r="AW3" s="2">
        <f t="shared" si="0"/>
        <v>4.9000000000000004</v>
      </c>
      <c r="AX3" s="2">
        <f t="shared" si="0"/>
        <v>5.25</v>
      </c>
      <c r="AY3" s="2">
        <f t="shared" si="0"/>
        <v>5.6000000000000005</v>
      </c>
      <c r="AZ3" s="2">
        <f t="shared" si="0"/>
        <v>5.95</v>
      </c>
      <c r="BA3" s="2">
        <f t="shared" si="0"/>
        <v>6.3</v>
      </c>
      <c r="BB3" s="2">
        <f t="shared" si="0"/>
        <v>6.65</v>
      </c>
      <c r="BC3" s="2">
        <f t="shared" si="0"/>
        <v>7</v>
      </c>
      <c r="BD3" s="2">
        <f t="shared" si="0"/>
        <v>7.35</v>
      </c>
      <c r="BE3" s="2">
        <f t="shared" si="0"/>
        <v>7.7</v>
      </c>
      <c r="BF3" s="2">
        <f t="shared" si="0"/>
        <v>8.0500000000000007</v>
      </c>
      <c r="BG3" s="2">
        <f t="shared" si="0"/>
        <v>8.4</v>
      </c>
      <c r="BH3" s="2">
        <f t="shared" si="0"/>
        <v>8.75</v>
      </c>
      <c r="BI3" s="2">
        <f t="shared" si="0"/>
        <v>9.1</v>
      </c>
      <c r="BJ3" s="2">
        <f t="shared" si="0"/>
        <v>9.4500000000000011</v>
      </c>
      <c r="BK3" s="2">
        <f t="shared" si="0"/>
        <v>9.8000000000000007</v>
      </c>
      <c r="BL3" s="2">
        <f t="shared" si="0"/>
        <v>10.149999999999999</v>
      </c>
      <c r="BM3" s="2">
        <f t="shared" si="0"/>
        <v>10.5</v>
      </c>
      <c r="BN3" s="2">
        <f t="shared" si="0"/>
        <v>10.85</v>
      </c>
      <c r="BO3" s="2">
        <f t="shared" ref="BO3:CT3" si="1">$D$94*BO2</f>
        <v>11.200000000000001</v>
      </c>
      <c r="BP3" s="2">
        <f t="shared" si="1"/>
        <v>11.55</v>
      </c>
      <c r="BQ3" s="2">
        <f t="shared" si="1"/>
        <v>11.9</v>
      </c>
      <c r="BR3" s="2">
        <f t="shared" si="1"/>
        <v>12.25</v>
      </c>
      <c r="BS3" s="2">
        <f t="shared" si="1"/>
        <v>12.6</v>
      </c>
      <c r="BT3" s="2">
        <f t="shared" si="1"/>
        <v>12.95</v>
      </c>
      <c r="BU3" s="2">
        <f t="shared" si="1"/>
        <v>13.3</v>
      </c>
      <c r="BV3" s="2">
        <f t="shared" si="1"/>
        <v>13.65</v>
      </c>
      <c r="BW3" s="2">
        <f t="shared" si="1"/>
        <v>14</v>
      </c>
      <c r="BX3" s="2">
        <f t="shared" si="1"/>
        <v>14.35</v>
      </c>
      <c r="BY3" s="2">
        <f t="shared" si="1"/>
        <v>14.7</v>
      </c>
      <c r="BZ3" s="2">
        <f t="shared" si="1"/>
        <v>15.049999999999999</v>
      </c>
      <c r="CA3" s="2">
        <f t="shared" si="1"/>
        <v>15.4</v>
      </c>
      <c r="CB3" s="2">
        <f t="shared" si="1"/>
        <v>15.75</v>
      </c>
      <c r="CC3" s="2">
        <f t="shared" si="1"/>
        <v>16.100000000000001</v>
      </c>
      <c r="CD3" s="2">
        <f t="shared" si="1"/>
        <v>16.45</v>
      </c>
      <c r="CE3" s="2">
        <f t="shared" si="1"/>
        <v>16.8</v>
      </c>
      <c r="CF3" s="2">
        <f t="shared" si="1"/>
        <v>17.149999999999999</v>
      </c>
      <c r="CG3" s="2">
        <f t="shared" si="1"/>
        <v>17.5</v>
      </c>
      <c r="CH3" s="2">
        <f t="shared" si="1"/>
        <v>17.850000000000001</v>
      </c>
      <c r="CI3" s="2">
        <f t="shared" si="1"/>
        <v>18.2</v>
      </c>
      <c r="CJ3" s="2">
        <f t="shared" si="1"/>
        <v>18.55</v>
      </c>
      <c r="CK3" s="2">
        <f t="shared" si="1"/>
        <v>18.900000000000002</v>
      </c>
      <c r="CL3" s="2">
        <f t="shared" si="1"/>
        <v>19.25</v>
      </c>
      <c r="CM3" s="2">
        <f t="shared" si="1"/>
        <v>19.600000000000001</v>
      </c>
      <c r="CN3" s="2">
        <f t="shared" si="1"/>
        <v>19.95</v>
      </c>
      <c r="CO3" s="2">
        <f t="shared" si="1"/>
        <v>20.299999999999997</v>
      </c>
      <c r="CP3" s="2">
        <f t="shared" si="1"/>
        <v>20.65</v>
      </c>
      <c r="CQ3" s="2">
        <f t="shared" si="1"/>
        <v>21</v>
      </c>
      <c r="CR3" s="2">
        <f t="shared" si="1"/>
        <v>21.349999999999998</v>
      </c>
      <c r="CS3" s="2">
        <f t="shared" si="1"/>
        <v>21.7</v>
      </c>
      <c r="CT3" s="2">
        <f t="shared" si="1"/>
        <v>22.05</v>
      </c>
      <c r="CU3" s="2">
        <f t="shared" ref="CU3:DZ3" si="2">$D$94*CU2</f>
        <v>22.400000000000002</v>
      </c>
      <c r="CV3" s="2">
        <f t="shared" si="2"/>
        <v>22.75</v>
      </c>
      <c r="CW3" s="2">
        <f t="shared" si="2"/>
        <v>23.1</v>
      </c>
      <c r="CX3" s="2">
        <f t="shared" si="2"/>
        <v>23.450000000000003</v>
      </c>
      <c r="CY3" s="2">
        <f t="shared" si="2"/>
        <v>23.8</v>
      </c>
      <c r="CZ3" s="2">
        <f t="shared" si="2"/>
        <v>24.15</v>
      </c>
      <c r="DA3" s="2">
        <f t="shared" si="2"/>
        <v>24.5</v>
      </c>
      <c r="DB3" s="2">
        <f t="shared" si="2"/>
        <v>24.849999999999998</v>
      </c>
      <c r="DC3" s="2">
        <f t="shared" si="2"/>
        <v>25.2</v>
      </c>
      <c r="DD3" s="2">
        <f t="shared" si="2"/>
        <v>25.55</v>
      </c>
      <c r="DE3" s="2">
        <f t="shared" si="2"/>
        <v>25.9</v>
      </c>
      <c r="DF3" s="2">
        <f t="shared" si="2"/>
        <v>26.25</v>
      </c>
      <c r="DG3" s="2">
        <f t="shared" si="2"/>
        <v>26.6</v>
      </c>
      <c r="DH3" s="2">
        <f t="shared" si="2"/>
        <v>26.95</v>
      </c>
      <c r="DI3" s="2">
        <f t="shared" si="2"/>
        <v>27.3</v>
      </c>
      <c r="DJ3" s="2">
        <f t="shared" si="2"/>
        <v>27.650000000000002</v>
      </c>
      <c r="DK3" s="2">
        <f t="shared" si="2"/>
        <v>28</v>
      </c>
      <c r="DL3" s="2">
        <f t="shared" si="2"/>
        <v>28.35</v>
      </c>
      <c r="DM3" s="2">
        <f t="shared" si="2"/>
        <v>28.7</v>
      </c>
      <c r="DN3" s="2">
        <f t="shared" si="2"/>
        <v>29.049999999999997</v>
      </c>
      <c r="DO3" s="2">
        <f t="shared" si="2"/>
        <v>29.4</v>
      </c>
      <c r="DP3" s="2">
        <f t="shared" si="2"/>
        <v>29.75</v>
      </c>
      <c r="DQ3" s="2">
        <f t="shared" si="2"/>
        <v>30.099999999999998</v>
      </c>
      <c r="DR3" s="2">
        <f t="shared" si="2"/>
        <v>30.45</v>
      </c>
      <c r="DS3" s="2">
        <f t="shared" si="2"/>
        <v>30.8</v>
      </c>
      <c r="DT3" s="2">
        <f t="shared" si="2"/>
        <v>31.150000000000002</v>
      </c>
      <c r="DU3" s="2">
        <f t="shared" si="2"/>
        <v>31.5</v>
      </c>
      <c r="DV3" s="2">
        <f t="shared" si="2"/>
        <v>31.85</v>
      </c>
      <c r="DW3" s="2">
        <f t="shared" si="2"/>
        <v>32.200000000000003</v>
      </c>
      <c r="DX3" s="2">
        <f t="shared" si="2"/>
        <v>32.550000000000004</v>
      </c>
      <c r="DY3" s="2">
        <f t="shared" si="2"/>
        <v>32.9</v>
      </c>
      <c r="DZ3" s="2">
        <f t="shared" si="2"/>
        <v>33.25</v>
      </c>
      <c r="EA3" s="2">
        <f>$D$94*EA2</f>
        <v>33.6</v>
      </c>
      <c r="EB3" s="2">
        <f>$D$94*EB2</f>
        <v>33.949999999999996</v>
      </c>
      <c r="EC3" s="2">
        <f>$D$94*EC2</f>
        <v>34.299999999999997</v>
      </c>
      <c r="ED3" s="2">
        <f>$D$94*ED2</f>
        <v>34.65</v>
      </c>
      <c r="EE3" s="2">
        <f>$D$94*EE2</f>
        <v>35</v>
      </c>
    </row>
    <row r="4" spans="1:135" ht="18" customHeight="1">
      <c r="A4" s="4" t="s">
        <v>25</v>
      </c>
      <c r="B4" s="4" t="s">
        <v>26</v>
      </c>
      <c r="C4" s="15">
        <f>D94</f>
        <v>35</v>
      </c>
      <c r="D4" s="16">
        <v>28</v>
      </c>
      <c r="AG4" s="1" t="s">
        <v>38</v>
      </c>
      <c r="AI4" s="1">
        <f t="shared" ref="AI4:BN4" si="3">$C$86/(1+(($C$86/$D$93)-1)*EXP(-$C$80*AI3))</f>
        <v>0.6020599913279624</v>
      </c>
      <c r="AJ4" s="1">
        <f t="shared" si="3"/>
        <v>0.68448861635912606</v>
      </c>
      <c r="AK4" s="1">
        <f t="shared" si="3"/>
        <v>0.77718766521804128</v>
      </c>
      <c r="AL4" s="1">
        <f t="shared" si="3"/>
        <v>0.88114836093956928</v>
      </c>
      <c r="AM4" s="1">
        <f t="shared" si="3"/>
        <v>0.99737717131493353</v>
      </c>
      <c r="AN4" s="1">
        <f t="shared" si="3"/>
        <v>1.1268713291718908</v>
      </c>
      <c r="AO4" s="1">
        <f t="shared" si="3"/>
        <v>1.2705877926822873</v>
      </c>
      <c r="AP4" s="1">
        <f t="shared" si="3"/>
        <v>1.4294054219417216</v>
      </c>
      <c r="AQ4" s="1">
        <f t="shared" si="3"/>
        <v>1.6040806511794816</v>
      </c>
      <c r="AR4" s="1">
        <f t="shared" si="3"/>
        <v>1.7951976215216428</v>
      </c>
      <c r="AS4" s="1">
        <f t="shared" si="3"/>
        <v>2.0031145916299287</v>
      </c>
      <c r="AT4" s="1">
        <f t="shared" si="3"/>
        <v>2.2279094078845003</v>
      </c>
      <c r="AU4" s="1">
        <f t="shared" si="3"/>
        <v>2.4693277886384091</v>
      </c>
      <c r="AV4" s="1">
        <f t="shared" si="3"/>
        <v>2.7267390052217415</v>
      </c>
      <c r="AW4" s="1">
        <f t="shared" si="3"/>
        <v>2.9991040350427336</v>
      </c>
      <c r="AX4" s="1">
        <f t="shared" si="3"/>
        <v>3.2849612205429901</v>
      </c>
      <c r="AY4" s="1">
        <f t="shared" si="3"/>
        <v>3.5824337312576016</v>
      </c>
      <c r="AZ4" s="1">
        <f t="shared" si="3"/>
        <v>3.8892616272272758</v>
      </c>
      <c r="BA4" s="1">
        <f t="shared" si="3"/>
        <v>4.2028591345283033</v>
      </c>
      <c r="BB4" s="1">
        <f t="shared" si="3"/>
        <v>4.5203951058894045</v>
      </c>
      <c r="BC4" s="1">
        <f t="shared" si="3"/>
        <v>4.8388919333717277</v>
      </c>
      <c r="BD4" s="1">
        <f t="shared" si="3"/>
        <v>5.1553358639091265</v>
      </c>
      <c r="BE4" s="1">
        <f t="shared" si="3"/>
        <v>5.4667901726328036</v>
      </c>
      <c r="BF4" s="1">
        <f t="shared" si="3"/>
        <v>5.770502266737461</v>
      </c>
      <c r="BG4" s="1">
        <f t="shared" si="3"/>
        <v>6.0639966008770543</v>
      </c>
      <c r="BH4" s="1">
        <f t="shared" si="3"/>
        <v>6.3451471223249909</v>
      </c>
      <c r="BI4" s="1">
        <f t="shared" si="3"/>
        <v>6.6122254756431049</v>
      </c>
      <c r="BJ4" s="1">
        <f t="shared" si="3"/>
        <v>6.863923928768382</v>
      </c>
      <c r="BK4" s="1">
        <f t="shared" si="3"/>
        <v>7.099354494224154</v>
      </c>
      <c r="BL4" s="1">
        <f t="shared" si="3"/>
        <v>7.3180276753487661</v>
      </c>
      <c r="BM4" s="1">
        <f t="shared" si="3"/>
        <v>7.5198154896663807</v>
      </c>
      <c r="BN4" s="1">
        <f t="shared" si="3"/>
        <v>7.7049038916327515</v>
      </c>
      <c r="BO4" s="1">
        <f t="shared" ref="BO4:CT4" si="4">$C$86/(1+(($C$86/$D$93)-1)*EXP(-$C$80*BO3))</f>
        <v>7.8737395427255628</v>
      </c>
      <c r="BP4" s="1">
        <f t="shared" si="4"/>
        <v>8.026975238871449</v>
      </c>
      <c r="BQ4" s="1">
        <f t="shared" si="4"/>
        <v>8.1654174039300536</v>
      </c>
      <c r="BR4" s="1">
        <f t="shared" si="4"/>
        <v>8.2899780729813362</v>
      </c>
      <c r="BS4" s="1">
        <f t="shared" si="4"/>
        <v>8.4016328562139186</v>
      </c>
      <c r="BT4" s="1">
        <f t="shared" si="4"/>
        <v>8.5013855783968992</v>
      </c>
      <c r="BU4" s="1">
        <f t="shared" si="4"/>
        <v>8.5902396695300425</v>
      </c>
      <c r="BV4" s="1">
        <f t="shared" si="4"/>
        <v>8.6691759436622622</v>
      </c>
      <c r="BW4" s="1">
        <f t="shared" si="4"/>
        <v>8.7391361268587495</v>
      </c>
      <c r="BX4" s="1">
        <f t="shared" si="4"/>
        <v>8.8010113521574809</v>
      </c>
      <c r="BY4" s="1">
        <f t="shared" si="4"/>
        <v>8.8556347960890367</v>
      </c>
      <c r="BZ4" s="1">
        <f t="shared" si="4"/>
        <v>8.9037776569908686</v>
      </c>
      <c r="CA4" s="1">
        <f t="shared" si="4"/>
        <v>8.9461477438339028</v>
      </c>
      <c r="CB4" s="1">
        <f t="shared" si="4"/>
        <v>8.9833900353337484</v>
      </c>
      <c r="CC4" s="1">
        <f t="shared" si="4"/>
        <v>9.0160886681316352</v>
      </c>
      <c r="CD4" s="1">
        <f t="shared" si="4"/>
        <v>9.0447699100572319</v>
      </c>
      <c r="CE4" s="1">
        <f t="shared" si="4"/>
        <v>9.0699057640328125</v>
      </c>
      <c r="CF4" s="1">
        <f t="shared" si="4"/>
        <v>9.0919179269936379</v>
      </c>
      <c r="CG4" s="1">
        <f t="shared" si="4"/>
        <v>9.1111818951977117</v>
      </c>
      <c r="CH4" s="1">
        <f t="shared" si="4"/>
        <v>9.1280310626569872</v>
      </c>
      <c r="CI4" s="1">
        <f t="shared" si="4"/>
        <v>9.142760704059711</v>
      </c>
      <c r="CJ4" s="1">
        <f t="shared" si="4"/>
        <v>9.1556317687565372</v>
      </c>
      <c r="CK4" s="1">
        <f t="shared" si="4"/>
        <v>9.1668744395613118</v>
      </c>
      <c r="CL4" s="1">
        <f t="shared" si="4"/>
        <v>9.1766914306509975</v>
      </c>
      <c r="CM4" s="1">
        <f t="shared" si="4"/>
        <v>9.1852610140026787</v>
      </c>
      <c r="CN4" s="1">
        <f t="shared" si="4"/>
        <v>9.1927397746870856</v>
      </c>
      <c r="CO4" s="1">
        <f t="shared" si="4"/>
        <v>9.1992651028877805</v>
      </c>
      <c r="CP4" s="1">
        <f t="shared" si="4"/>
        <v>9.2049574355105808</v>
      </c>
      <c r="CQ4" s="1">
        <f t="shared" si="4"/>
        <v>9.2099222633195392</v>
      </c>
      <c r="CR4" s="1">
        <f t="shared" si="4"/>
        <v>9.2142519211853315</v>
      </c>
      <c r="CS4" s="1">
        <f t="shared" si="4"/>
        <v>9.21802717965301</v>
      </c>
      <c r="CT4" s="1">
        <f t="shared" si="4"/>
        <v>9.2213186559328832</v>
      </c>
      <c r="CU4" s="1">
        <f t="shared" ref="CU4:DZ4" si="5">$C$86/(1+(($C$86/$D$93)-1)*EXP(-$C$80*CU3))</f>
        <v>9.2241880618222236</v>
      </c>
      <c r="CV4" s="1">
        <f t="shared" si="5"/>
        <v>9.2266893051508756</v>
      </c>
      <c r="CW4" s="1">
        <f t="shared" si="5"/>
        <v>9.2288694602393679</v>
      </c>
      <c r="CX4" s="1">
        <f t="shared" si="5"/>
        <v>9.2307696216570907</v>
      </c>
      <c r="CY4" s="1">
        <f t="shared" si="5"/>
        <v>9.2324256543372876</v>
      </c>
      <c r="CZ4" s="1">
        <f t="shared" si="5"/>
        <v>9.2338688518909535</v>
      </c>
      <c r="DA4" s="1">
        <f t="shared" si="5"/>
        <v>9.2351265137938974</v>
      </c>
      <c r="DB4" s="1">
        <f t="shared" si="5"/>
        <v>9.2362224510197652</v>
      </c>
      <c r="DC4" s="1">
        <f t="shared" si="5"/>
        <v>9.2371774286674508</v>
      </c>
      <c r="DD4" s="1">
        <f t="shared" si="5"/>
        <v>9.2380095531897464</v>
      </c>
      <c r="DE4" s="1">
        <f t="shared" si="5"/>
        <v>9.2387346109716315</v>
      </c>
      <c r="DF4" s="1">
        <f t="shared" si="5"/>
        <v>9.2393663642301611</v>
      </c>
      <c r="DG4" s="1">
        <f t="shared" si="5"/>
        <v>9.2399168095090047</v>
      </c>
      <c r="DH4" s="1">
        <f t="shared" si="5"/>
        <v>9.2403964034154598</v>
      </c>
      <c r="DI4" s="1">
        <f t="shared" si="5"/>
        <v>9.2408142596897065</v>
      </c>
      <c r="DJ4" s="1">
        <f t="shared" si="5"/>
        <v>9.2411783212005858</v>
      </c>
      <c r="DK4" s="1">
        <f t="shared" si="5"/>
        <v>9.2414955100227161</v>
      </c>
      <c r="DL4" s="1">
        <f t="shared" si="5"/>
        <v>9.2417718583614494</v>
      </c>
      <c r="DM4" s="1">
        <f t="shared" si="5"/>
        <v>9.2420126227494794</v>
      </c>
      <c r="DN4" s="1">
        <f t="shared" si="5"/>
        <v>9.2422223836370438</v>
      </c>
      <c r="DO4" s="1">
        <f t="shared" si="5"/>
        <v>9.242405132232328</v>
      </c>
      <c r="DP4" s="1">
        <f t="shared" si="5"/>
        <v>9.2425643462153957</v>
      </c>
      <c r="DQ4" s="1">
        <f t="shared" si="5"/>
        <v>9.2427030557445455</v>
      </c>
      <c r="DR4" s="1">
        <f t="shared" si="5"/>
        <v>9.2428239009945994</v>
      </c>
      <c r="DS4" s="1">
        <f t="shared" si="5"/>
        <v>9.2429291823096555</v>
      </c>
      <c r="DT4" s="1">
        <f t="shared" si="5"/>
        <v>9.2430209039153119</v>
      </c>
      <c r="DU4" s="1">
        <f t="shared" si="5"/>
        <v>9.2431008120152818</v>
      </c>
      <c r="DV4" s="1">
        <f t="shared" si="5"/>
        <v>9.2431704279920552</v>
      </c>
      <c r="DW4" s="1">
        <f t="shared" si="5"/>
        <v>9.2432310773395567</v>
      </c>
      <c r="DX4" s="1">
        <f t="shared" si="5"/>
        <v>9.2432839148755068</v>
      </c>
      <c r="DY4" s="1">
        <f t="shared" si="5"/>
        <v>9.2433299467110484</v>
      </c>
      <c r="DZ4" s="1">
        <f t="shared" si="5"/>
        <v>9.2433700493942244</v>
      </c>
      <c r="EA4" s="1">
        <f>$C$86/(1+(($C$86/$D$93)-1)*EXP(-$C$80*EA3))</f>
        <v>9.2434049865903702</v>
      </c>
      <c r="EB4" s="1">
        <f>$C$86/(1+(($C$86/$D$93)-1)*EXP(-$C$80*EB3))</f>
        <v>9.2434354236160683</v>
      </c>
      <c r="EC4" s="1">
        <f>$C$86/(1+(($C$86/$D$93)-1)*EXP(-$C$80*EC3))</f>
        <v>9.2434619401025486</v>
      </c>
      <c r="ED4" s="1">
        <f>$C$86/(1+(($C$86/$D$93)-1)*EXP(-$C$80*ED3))</f>
        <v>9.2434850410291709</v>
      </c>
      <c r="EE4" s="1">
        <f>$C$86/(1+(($C$86/$D$93)-1)*EXP(-$C$80*EE3))</f>
        <v>9.2435051663365773</v>
      </c>
    </row>
    <row r="5" spans="1:135" ht="18" customHeight="1">
      <c r="A5" s="19" t="s">
        <v>0</v>
      </c>
      <c r="B5" s="19" t="s">
        <v>47</v>
      </c>
      <c r="C5" s="19" t="s">
        <v>12</v>
      </c>
      <c r="D5" s="20">
        <v>40</v>
      </c>
      <c r="AG5" s="1" t="s">
        <v>22</v>
      </c>
      <c r="AI5" s="1">
        <f>AI4+$AI$1</f>
        <v>1.5520599913279622</v>
      </c>
      <c r="AJ5" s="1">
        <f t="shared" ref="AJ5:AP5" si="6">AJ4+$AI$1</f>
        <v>1.6344886163591261</v>
      </c>
      <c r="AK5" s="1">
        <f t="shared" si="6"/>
        <v>1.7271876652180413</v>
      </c>
      <c r="AL5" s="1">
        <f t="shared" si="6"/>
        <v>1.8311483609395691</v>
      </c>
      <c r="AM5" s="1">
        <f t="shared" si="6"/>
        <v>1.9473771713149335</v>
      </c>
      <c r="AN5" s="1">
        <f t="shared" si="6"/>
        <v>2.0768713291718908</v>
      </c>
      <c r="AO5" s="1">
        <f t="shared" si="6"/>
        <v>2.220587792682287</v>
      </c>
      <c r="AP5" s="1">
        <f t="shared" si="6"/>
        <v>2.3794054219417218</v>
      </c>
      <c r="AQ5" s="1">
        <f>AQ4+$AI$1</f>
        <v>2.5540806511794818</v>
      </c>
      <c r="AR5" s="1">
        <f t="shared" ref="AR5:AW5" si="7">AR4+$AI$1</f>
        <v>2.7451976215216427</v>
      </c>
      <c r="AS5" s="1">
        <f t="shared" si="7"/>
        <v>2.9531145916299284</v>
      </c>
      <c r="AT5" s="1">
        <f t="shared" si="7"/>
        <v>3.1779094078845</v>
      </c>
      <c r="AU5" s="1">
        <f t="shared" si="7"/>
        <v>3.4193277886384088</v>
      </c>
      <c r="AV5" s="1">
        <f t="shared" si="7"/>
        <v>3.6767390052217417</v>
      </c>
      <c r="AW5" s="1">
        <f t="shared" si="7"/>
        <v>3.9491040350427333</v>
      </c>
      <c r="AX5" s="1">
        <f>AX4+$AI$1</f>
        <v>4.2349612205429903</v>
      </c>
      <c r="AY5" s="1">
        <f t="shared" ref="AY5:BD5" si="8">AY4+$AI$1</f>
        <v>4.5324337312576013</v>
      </c>
      <c r="AZ5" s="1">
        <f t="shared" si="8"/>
        <v>4.8392616272272759</v>
      </c>
      <c r="BA5" s="1">
        <f t="shared" si="8"/>
        <v>5.1528591345283035</v>
      </c>
      <c r="BB5" s="1">
        <f t="shared" si="8"/>
        <v>5.4703951058894047</v>
      </c>
      <c r="BC5" s="1">
        <f t="shared" si="8"/>
        <v>5.7888919333717279</v>
      </c>
      <c r="BD5" s="1">
        <f t="shared" si="8"/>
        <v>6.1053358639091266</v>
      </c>
      <c r="BE5" s="1">
        <f>BE4+$AI$1</f>
        <v>6.4167901726328038</v>
      </c>
      <c r="BF5" s="1">
        <f t="shared" ref="BF5:BL5" si="9">BF4+$AI$1</f>
        <v>6.7205022667374612</v>
      </c>
      <c r="BG5" s="1">
        <f t="shared" si="9"/>
        <v>7.0139966008770545</v>
      </c>
      <c r="BH5" s="1">
        <f t="shared" si="9"/>
        <v>7.2951471223249911</v>
      </c>
      <c r="BI5" s="1">
        <f t="shared" si="9"/>
        <v>7.5622254756431051</v>
      </c>
      <c r="BJ5" s="1">
        <f t="shared" si="9"/>
        <v>7.8139239287683822</v>
      </c>
      <c r="BK5" s="1">
        <f t="shared" si="9"/>
        <v>8.0493544942241542</v>
      </c>
      <c r="BL5" s="1">
        <f t="shared" si="9"/>
        <v>8.2680276753487654</v>
      </c>
      <c r="BM5" s="1">
        <f>BM4+$AI$1</f>
        <v>8.4698154896663809</v>
      </c>
      <c r="BN5" s="1">
        <f t="shared" ref="BN5:BS5" si="10">BN4+$AI$1</f>
        <v>8.6549038916327508</v>
      </c>
      <c r="BO5" s="1">
        <f t="shared" si="10"/>
        <v>8.823739542725562</v>
      </c>
      <c r="BP5" s="1">
        <f t="shared" si="10"/>
        <v>8.9769752388714483</v>
      </c>
      <c r="BQ5" s="1">
        <f t="shared" si="10"/>
        <v>9.1154174039300528</v>
      </c>
      <c r="BR5" s="1">
        <f t="shared" si="10"/>
        <v>9.2399780729813354</v>
      </c>
      <c r="BS5" s="1">
        <f t="shared" si="10"/>
        <v>9.3516328562139179</v>
      </c>
      <c r="BT5" s="1">
        <f>BT4+$AI$1</f>
        <v>9.4513855783968985</v>
      </c>
      <c r="BU5" s="1">
        <f t="shared" ref="BU5:CA5" si="11">BU4+$AI$1</f>
        <v>9.5402396695300418</v>
      </c>
      <c r="BV5" s="1">
        <f t="shared" si="11"/>
        <v>9.6191759436622615</v>
      </c>
      <c r="BW5" s="1">
        <f t="shared" si="11"/>
        <v>9.6891361268587488</v>
      </c>
      <c r="BX5" s="1">
        <f t="shared" si="11"/>
        <v>9.7510113521574802</v>
      </c>
      <c r="BY5" s="1">
        <f t="shared" si="11"/>
        <v>9.805634796089036</v>
      </c>
      <c r="BZ5" s="1">
        <f t="shared" si="11"/>
        <v>9.8537776569908679</v>
      </c>
      <c r="CA5" s="1">
        <f t="shared" si="11"/>
        <v>9.8961477438339021</v>
      </c>
      <c r="CB5" s="1">
        <f>CB4+$AI$1</f>
        <v>9.9333900353337476</v>
      </c>
      <c r="CC5" s="1">
        <f>CC4+$AI$1</f>
        <v>9.9660886681316345</v>
      </c>
      <c r="CD5" s="1">
        <f t="shared" ref="CD5:CJ5" si="12">CD4+$AI$1</f>
        <v>9.9947699100572311</v>
      </c>
      <c r="CE5" s="1">
        <f t="shared" si="12"/>
        <v>10.019905764032812</v>
      </c>
      <c r="CF5" s="1">
        <f t="shared" si="12"/>
        <v>10.041917926993637</v>
      </c>
      <c r="CG5" s="1">
        <f t="shared" si="12"/>
        <v>10.061181895197711</v>
      </c>
      <c r="CH5" s="1">
        <f t="shared" si="12"/>
        <v>10.078031062656986</v>
      </c>
      <c r="CI5" s="1">
        <f t="shared" si="12"/>
        <v>10.09276070405971</v>
      </c>
      <c r="CJ5" s="1">
        <f t="shared" si="12"/>
        <v>10.105631768756536</v>
      </c>
      <c r="CK5" s="1">
        <f>CK4+$AI$1</f>
        <v>10.116874439561311</v>
      </c>
      <c r="CL5" s="1">
        <f>CL4+$AI$1</f>
        <v>10.126691430650997</v>
      </c>
      <c r="CM5" s="1">
        <f t="shared" ref="CM5:CS5" si="13">CM4+$AI$1</f>
        <v>10.135261014002678</v>
      </c>
      <c r="CN5" s="1">
        <f t="shared" si="13"/>
        <v>10.142739774687085</v>
      </c>
      <c r="CO5" s="1">
        <f t="shared" si="13"/>
        <v>10.14926510288778</v>
      </c>
      <c r="CP5" s="1">
        <f t="shared" si="13"/>
        <v>10.15495743551058</v>
      </c>
      <c r="CQ5" s="1">
        <f t="shared" si="13"/>
        <v>10.159922263319539</v>
      </c>
      <c r="CR5" s="1">
        <f t="shared" si="13"/>
        <v>10.164251921185331</v>
      </c>
      <c r="CS5" s="1">
        <f t="shared" si="13"/>
        <v>10.168027179653009</v>
      </c>
      <c r="CT5" s="1">
        <f>CT4+$AI$1</f>
        <v>10.171318655932883</v>
      </c>
      <c r="CU5" s="1">
        <f>CU4+$AI$1</f>
        <v>10.174188061822223</v>
      </c>
      <c r="CV5" s="1">
        <f t="shared" ref="CV5:DB5" si="14">CV4+$AI$1</f>
        <v>10.176689305150875</v>
      </c>
      <c r="CW5" s="1">
        <f t="shared" si="14"/>
        <v>10.178869460239367</v>
      </c>
      <c r="CX5" s="1">
        <f t="shared" si="14"/>
        <v>10.18076962165709</v>
      </c>
      <c r="CY5" s="1">
        <f t="shared" si="14"/>
        <v>10.182425654337287</v>
      </c>
      <c r="CZ5" s="1">
        <f t="shared" si="14"/>
        <v>10.183868851890953</v>
      </c>
      <c r="DA5" s="1">
        <f t="shared" si="14"/>
        <v>10.185126513793897</v>
      </c>
      <c r="DB5" s="1">
        <f t="shared" si="14"/>
        <v>10.186222451019765</v>
      </c>
      <c r="DC5" s="1">
        <f>DC4+$AI$1</f>
        <v>10.18717742866745</v>
      </c>
      <c r="DD5" s="1">
        <f>DD4+$AI$1</f>
        <v>10.188009553189746</v>
      </c>
      <c r="DE5" s="1">
        <f>DE4+$AI$1</f>
        <v>10.188734610971631</v>
      </c>
      <c r="DF5" s="1">
        <f t="shared" ref="DF5:DL5" si="15">DF4+$AI$1</f>
        <v>10.18936636423016</v>
      </c>
      <c r="DG5" s="1">
        <f t="shared" si="15"/>
        <v>10.189916809509004</v>
      </c>
      <c r="DH5" s="1">
        <f t="shared" si="15"/>
        <v>10.190396403415459</v>
      </c>
      <c r="DI5" s="1">
        <f t="shared" si="15"/>
        <v>10.190814259689706</v>
      </c>
      <c r="DJ5" s="1">
        <f t="shared" si="15"/>
        <v>10.191178321200585</v>
      </c>
      <c r="DK5" s="1">
        <f t="shared" si="15"/>
        <v>10.191495510022715</v>
      </c>
      <c r="DL5" s="1">
        <f t="shared" si="15"/>
        <v>10.191771858361449</v>
      </c>
      <c r="DM5" s="1">
        <f>DM4+$AI$1</f>
        <v>10.192012622749479</v>
      </c>
      <c r="DN5" s="1">
        <f>DN4+$AI$1</f>
        <v>10.192222383637043</v>
      </c>
      <c r="DO5" s="1">
        <f t="shared" ref="DO5:DU5" si="16">DO4+$AI$1</f>
        <v>10.192405132232327</v>
      </c>
      <c r="DP5" s="1">
        <f t="shared" si="16"/>
        <v>10.192564346215395</v>
      </c>
      <c r="DQ5" s="1">
        <f t="shared" si="16"/>
        <v>10.192703055744545</v>
      </c>
      <c r="DR5" s="1">
        <f t="shared" si="16"/>
        <v>10.192823900994599</v>
      </c>
      <c r="DS5" s="1">
        <f t="shared" si="16"/>
        <v>10.192929182309655</v>
      </c>
      <c r="DT5" s="1">
        <f t="shared" si="16"/>
        <v>10.193020903915311</v>
      </c>
      <c r="DU5" s="1">
        <f t="shared" si="16"/>
        <v>10.193100812015281</v>
      </c>
      <c r="DV5" s="1">
        <f>DV4+$AI$1</f>
        <v>10.193170427992055</v>
      </c>
      <c r="DW5" s="1">
        <f>DW4+$AI$1</f>
        <v>10.193231077339556</v>
      </c>
      <c r="DX5" s="1">
        <f>DX4+$AI$1</f>
        <v>10.193283914875506</v>
      </c>
      <c r="DY5" s="1">
        <f t="shared" ref="DY5:EE5" si="17">DY4+$AI$1</f>
        <v>10.193329946711048</v>
      </c>
      <c r="DZ5" s="1">
        <f t="shared" si="17"/>
        <v>10.193370049394224</v>
      </c>
      <c r="EA5" s="1">
        <f t="shared" si="17"/>
        <v>10.19340498659037</v>
      </c>
      <c r="EB5" s="1">
        <f t="shared" si="17"/>
        <v>10.193435423616068</v>
      </c>
      <c r="EC5" s="1">
        <f t="shared" si="17"/>
        <v>10.193461940102548</v>
      </c>
      <c r="ED5" s="1">
        <f t="shared" si="17"/>
        <v>10.19348504102917</v>
      </c>
      <c r="EE5" s="1">
        <f t="shared" si="17"/>
        <v>10.193505166336577</v>
      </c>
    </row>
    <row r="6" spans="1:135" ht="18" customHeight="1">
      <c r="A6" s="4"/>
      <c r="B6" s="4"/>
      <c r="C6" s="4"/>
      <c r="D6" s="5"/>
      <c r="AI6" s="1">
        <f>IF(AI4-$AI$1&lt;0,0,AI4-$AI$1)</f>
        <v>0</v>
      </c>
      <c r="AJ6" s="1">
        <f t="shared" ref="AJ6:CU6" si="18">IF(AJ4-$AI$1&lt;0,0,AJ4-$AI$1)</f>
        <v>0</v>
      </c>
      <c r="AK6" s="1">
        <f t="shared" si="18"/>
        <v>0</v>
      </c>
      <c r="AL6" s="1">
        <f t="shared" si="18"/>
        <v>0</v>
      </c>
      <c r="AM6" s="1">
        <f t="shared" si="18"/>
        <v>4.7377171314933575E-2</v>
      </c>
      <c r="AN6" s="1">
        <f t="shared" si="18"/>
        <v>0.17687132917189086</v>
      </c>
      <c r="AO6" s="1">
        <f t="shared" si="18"/>
        <v>0.32058779268228732</v>
      </c>
      <c r="AP6" s="1">
        <f t="shared" si="18"/>
        <v>0.47940542194172164</v>
      </c>
      <c r="AQ6" s="1">
        <f t="shared" si="18"/>
        <v>0.65408065117948166</v>
      </c>
      <c r="AR6" s="1">
        <f t="shared" si="18"/>
        <v>0.84519762152164279</v>
      </c>
      <c r="AS6" s="1">
        <f t="shared" si="18"/>
        <v>1.0531145916299287</v>
      </c>
      <c r="AT6" s="1">
        <f t="shared" si="18"/>
        <v>1.2779094078845004</v>
      </c>
      <c r="AU6" s="1">
        <f t="shared" si="18"/>
        <v>1.5193277886384091</v>
      </c>
      <c r="AV6" s="1">
        <f t="shared" si="18"/>
        <v>1.7767390052217416</v>
      </c>
      <c r="AW6" s="1">
        <f t="shared" si="18"/>
        <v>2.0491040350427339</v>
      </c>
      <c r="AX6" s="1">
        <f t="shared" si="18"/>
        <v>2.3349612205429899</v>
      </c>
      <c r="AY6" s="1">
        <f t="shared" si="18"/>
        <v>2.6324337312576018</v>
      </c>
      <c r="AZ6" s="1">
        <f t="shared" si="18"/>
        <v>2.9392616272272756</v>
      </c>
      <c r="BA6" s="1">
        <f t="shared" si="18"/>
        <v>3.2528591345283031</v>
      </c>
      <c r="BB6" s="1">
        <f t="shared" si="18"/>
        <v>3.5703951058894043</v>
      </c>
      <c r="BC6" s="1">
        <f t="shared" si="18"/>
        <v>3.8888919333717276</v>
      </c>
      <c r="BD6" s="1">
        <f t="shared" si="18"/>
        <v>4.2053358639091263</v>
      </c>
      <c r="BE6" s="1">
        <f t="shared" si="18"/>
        <v>4.5167901726328035</v>
      </c>
      <c r="BF6" s="1">
        <f t="shared" si="18"/>
        <v>4.8205022667374609</v>
      </c>
      <c r="BG6" s="1">
        <f t="shared" si="18"/>
        <v>5.1139966008770541</v>
      </c>
      <c r="BH6" s="1">
        <f t="shared" si="18"/>
        <v>5.3951471223249907</v>
      </c>
      <c r="BI6" s="1">
        <f t="shared" si="18"/>
        <v>5.6622254756431047</v>
      </c>
      <c r="BJ6" s="1">
        <f t="shared" si="18"/>
        <v>5.9139239287683818</v>
      </c>
      <c r="BK6" s="1">
        <f t="shared" si="18"/>
        <v>6.1493544942241538</v>
      </c>
      <c r="BL6" s="1">
        <f t="shared" si="18"/>
        <v>6.3680276753487659</v>
      </c>
      <c r="BM6" s="1">
        <f t="shared" si="18"/>
        <v>6.5698154896663805</v>
      </c>
      <c r="BN6" s="1">
        <f t="shared" si="18"/>
        <v>6.7549038916327513</v>
      </c>
      <c r="BO6" s="1">
        <f t="shared" si="18"/>
        <v>6.9237395427255626</v>
      </c>
      <c r="BP6" s="1">
        <f t="shared" si="18"/>
        <v>7.0769752388714489</v>
      </c>
      <c r="BQ6" s="1">
        <f t="shared" si="18"/>
        <v>7.2154174039300534</v>
      </c>
      <c r="BR6" s="1">
        <f t="shared" si="18"/>
        <v>7.339978072981336</v>
      </c>
      <c r="BS6" s="1">
        <f t="shared" si="18"/>
        <v>7.4516328562139185</v>
      </c>
      <c r="BT6" s="1">
        <f t="shared" si="18"/>
        <v>7.5513855783968991</v>
      </c>
      <c r="BU6" s="1">
        <f t="shared" si="18"/>
        <v>7.6402396695300423</v>
      </c>
      <c r="BV6" s="1">
        <f t="shared" si="18"/>
        <v>7.719175943662262</v>
      </c>
      <c r="BW6" s="1">
        <f t="shared" si="18"/>
        <v>7.7891361268587493</v>
      </c>
      <c r="BX6" s="1">
        <f t="shared" si="18"/>
        <v>7.8510113521574807</v>
      </c>
      <c r="BY6" s="1">
        <f t="shared" si="18"/>
        <v>7.9056347960890365</v>
      </c>
      <c r="BZ6" s="1">
        <f t="shared" si="18"/>
        <v>7.9537776569908685</v>
      </c>
      <c r="CA6" s="1">
        <f t="shared" si="18"/>
        <v>7.9961477438339026</v>
      </c>
      <c r="CB6" s="1">
        <f t="shared" si="18"/>
        <v>8.0333900353337491</v>
      </c>
      <c r="CC6" s="1">
        <f t="shared" si="18"/>
        <v>8.0660886681316359</v>
      </c>
      <c r="CD6" s="1">
        <f t="shared" si="18"/>
        <v>8.0947699100572326</v>
      </c>
      <c r="CE6" s="1">
        <f t="shared" si="18"/>
        <v>8.1199057640328132</v>
      </c>
      <c r="CF6" s="1">
        <f t="shared" si="18"/>
        <v>8.1419179269936386</v>
      </c>
      <c r="CG6" s="1">
        <f t="shared" si="18"/>
        <v>8.1611818951977124</v>
      </c>
      <c r="CH6" s="1">
        <f t="shared" si="18"/>
        <v>8.1780310626569879</v>
      </c>
      <c r="CI6" s="1">
        <f t="shared" si="18"/>
        <v>8.1927607040597117</v>
      </c>
      <c r="CJ6" s="1">
        <f t="shared" si="18"/>
        <v>8.2056317687565379</v>
      </c>
      <c r="CK6" s="1">
        <f t="shared" si="18"/>
        <v>8.2168744395613125</v>
      </c>
      <c r="CL6" s="1">
        <f t="shared" si="18"/>
        <v>8.2266914306509982</v>
      </c>
      <c r="CM6" s="1">
        <f t="shared" si="18"/>
        <v>8.2352610140026794</v>
      </c>
      <c r="CN6" s="1">
        <f t="shared" si="18"/>
        <v>8.2427397746870863</v>
      </c>
      <c r="CO6" s="1">
        <f t="shared" si="18"/>
        <v>8.2492651028877813</v>
      </c>
      <c r="CP6" s="1">
        <f t="shared" si="18"/>
        <v>8.2549574355105815</v>
      </c>
      <c r="CQ6" s="1">
        <f t="shared" si="18"/>
        <v>8.2599222633195399</v>
      </c>
      <c r="CR6" s="1">
        <f t="shared" si="18"/>
        <v>8.2642519211853323</v>
      </c>
      <c r="CS6" s="1">
        <f t="shared" si="18"/>
        <v>8.2680271796530107</v>
      </c>
      <c r="CT6" s="1">
        <f t="shared" si="18"/>
        <v>8.271318655932884</v>
      </c>
      <c r="CU6" s="1">
        <f t="shared" si="18"/>
        <v>8.2741880618222243</v>
      </c>
      <c r="CV6" s="1">
        <f t="shared" ref="CV6:EC6" si="19">IF(CV4-$AI$1&lt;0,0,CV4-$AI$1)</f>
        <v>8.2766893051508763</v>
      </c>
      <c r="CW6" s="1">
        <f t="shared" si="19"/>
        <v>8.2788694602393686</v>
      </c>
      <c r="CX6" s="1">
        <f t="shared" si="19"/>
        <v>8.2807696216570914</v>
      </c>
      <c r="CY6" s="1">
        <f t="shared" si="19"/>
        <v>8.2824256543372883</v>
      </c>
      <c r="CZ6" s="1">
        <f t="shared" si="19"/>
        <v>8.2838688518909542</v>
      </c>
      <c r="DA6" s="1">
        <f t="shared" si="19"/>
        <v>8.2851265137938981</v>
      </c>
      <c r="DB6" s="1">
        <f t="shared" si="19"/>
        <v>8.286222451019766</v>
      </c>
      <c r="DC6" s="1">
        <f t="shared" si="19"/>
        <v>8.2871774286674516</v>
      </c>
      <c r="DD6" s="1">
        <f t="shared" si="19"/>
        <v>8.2880095531897471</v>
      </c>
      <c r="DE6" s="1">
        <f t="shared" si="19"/>
        <v>8.2887346109716322</v>
      </c>
      <c r="DF6" s="1">
        <f t="shared" si="19"/>
        <v>8.2893663642301618</v>
      </c>
      <c r="DG6" s="1">
        <f t="shared" si="19"/>
        <v>8.2899168095090054</v>
      </c>
      <c r="DH6" s="1">
        <f t="shared" si="19"/>
        <v>8.2903964034154605</v>
      </c>
      <c r="DI6" s="1">
        <f t="shared" si="19"/>
        <v>8.2908142596897072</v>
      </c>
      <c r="DJ6" s="1">
        <f t="shared" si="19"/>
        <v>8.2911783212005865</v>
      </c>
      <c r="DK6" s="1">
        <f t="shared" si="19"/>
        <v>8.2914955100227168</v>
      </c>
      <c r="DL6" s="1">
        <f t="shared" si="19"/>
        <v>8.2917718583614501</v>
      </c>
      <c r="DM6" s="1">
        <f t="shared" si="19"/>
        <v>8.2920126227494801</v>
      </c>
      <c r="DN6" s="1">
        <f t="shared" si="19"/>
        <v>8.2922223836370446</v>
      </c>
      <c r="DO6" s="1">
        <f t="shared" si="19"/>
        <v>8.2924051322323287</v>
      </c>
      <c r="DP6" s="1">
        <f t="shared" si="19"/>
        <v>8.2925643462153964</v>
      </c>
      <c r="DQ6" s="1">
        <f t="shared" si="19"/>
        <v>8.2927030557445462</v>
      </c>
      <c r="DR6" s="1">
        <f t="shared" si="19"/>
        <v>8.2928239009946001</v>
      </c>
      <c r="DS6" s="1">
        <f t="shared" si="19"/>
        <v>8.2929291823096563</v>
      </c>
      <c r="DT6" s="1">
        <f t="shared" si="19"/>
        <v>8.2930209039153127</v>
      </c>
      <c r="DU6" s="1">
        <f t="shared" si="19"/>
        <v>8.2931008120152825</v>
      </c>
      <c r="DV6" s="1">
        <f t="shared" si="19"/>
        <v>8.2931704279920559</v>
      </c>
      <c r="DW6" s="1">
        <f t="shared" si="19"/>
        <v>8.2932310773395574</v>
      </c>
      <c r="DX6" s="1">
        <f t="shared" si="19"/>
        <v>8.2932839148755075</v>
      </c>
      <c r="DY6" s="1">
        <f t="shared" si="19"/>
        <v>8.2933299467110491</v>
      </c>
      <c r="DZ6" s="1">
        <f t="shared" si="19"/>
        <v>8.2933700493942251</v>
      </c>
      <c r="EA6" s="1">
        <f t="shared" si="19"/>
        <v>8.293404986590371</v>
      </c>
      <c r="EB6" s="1">
        <f t="shared" si="19"/>
        <v>8.293435423616069</v>
      </c>
      <c r="EC6" s="1">
        <f t="shared" si="19"/>
        <v>8.2934619401025493</v>
      </c>
      <c r="ED6" s="1">
        <f>IF(ED4-$AI$1&lt;0,0,ED4-$AI$1)</f>
        <v>8.2934850410291716</v>
      </c>
      <c r="EE6" s="1">
        <f>IF(EE4-$AI$1&lt;0,0,EE4-$AI$1)</f>
        <v>8.293505166336578</v>
      </c>
    </row>
    <row r="7" spans="1:135" ht="18" customHeight="1">
      <c r="A7" s="21"/>
      <c r="B7" s="22"/>
      <c r="C7" s="22"/>
      <c r="D7" s="19" t="s">
        <v>23</v>
      </c>
    </row>
    <row r="8" spans="1:135" ht="18" customHeight="1">
      <c r="A8" s="4" t="s">
        <v>8</v>
      </c>
      <c r="B8" s="6" t="s">
        <v>48</v>
      </c>
      <c r="C8" s="4" t="s">
        <v>44</v>
      </c>
      <c r="D8" s="17">
        <f>IF(D4&gt;D94,"E1",IF(D5&lt;10,"E2",IF(D5&gt;40,"E2",D9+$AI$1)))</f>
        <v>10.191495510022715</v>
      </c>
    </row>
    <row r="9" spans="1:135" ht="18" customHeight="1">
      <c r="A9" s="3"/>
      <c r="B9" s="3"/>
      <c r="C9" s="4" t="s">
        <v>19</v>
      </c>
      <c r="D9" s="17">
        <f>IF(D4&gt;D94,"E1",IF(D5&lt;10,"E2",IF(D5&gt;40,"E2",$C$86/(1+(($C$86/$D$93)-1)*EXP(-$C$80*D4)))))</f>
        <v>9.2414955100227161</v>
      </c>
      <c r="AI9" s="1" t="s">
        <v>43</v>
      </c>
    </row>
    <row r="10" spans="1:135" ht="18" customHeight="1">
      <c r="A10" s="22"/>
      <c r="B10" s="22"/>
      <c r="C10" s="19" t="s">
        <v>45</v>
      </c>
      <c r="D10" s="23">
        <f>IF(D4&gt;D94,"E1",IF(D5&lt;10,"E2",IF(D5&gt;40,"E2",IF(D9-$AI$1&lt;0,0,D9-$AI$1))))</f>
        <v>8.2914955100227168</v>
      </c>
      <c r="AI10" s="1" t="s">
        <v>27</v>
      </c>
      <c r="AJ10" s="1">
        <v>0.6633</v>
      </c>
    </row>
    <row r="11" spans="1:135" ht="18" customHeight="1">
      <c r="A11" s="3"/>
      <c r="B11" s="3"/>
      <c r="C11" s="3"/>
      <c r="D11" s="7"/>
      <c r="AI11" s="1" t="s">
        <v>28</v>
      </c>
      <c r="AJ11" s="1">
        <v>1.2929999999999999</v>
      </c>
    </row>
    <row r="12" spans="1:135" ht="18" customHeight="1">
      <c r="A12" s="3"/>
      <c r="B12" s="3"/>
      <c r="C12" s="8"/>
      <c r="D12" s="7"/>
      <c r="AI12" s="1" t="s">
        <v>29</v>
      </c>
      <c r="AJ12" s="1">
        <v>14.85</v>
      </c>
    </row>
    <row r="13" spans="1:135" ht="18" customHeight="1">
      <c r="AI13" s="1" t="s">
        <v>30</v>
      </c>
      <c r="AJ13" s="1">
        <v>10</v>
      </c>
    </row>
    <row r="14" spans="1:135" ht="18" customHeight="1">
      <c r="E14" s="4"/>
      <c r="F14" s="4"/>
      <c r="G14" s="4"/>
      <c r="AI14" s="1" t="s">
        <v>31</v>
      </c>
      <c r="AJ14" s="1">
        <v>0.95</v>
      </c>
    </row>
    <row r="15" spans="1:135" ht="18" customHeight="1">
      <c r="E15" s="4"/>
      <c r="F15" s="4"/>
      <c r="AI15" s="1" t="s">
        <v>32</v>
      </c>
      <c r="AJ15" s="1">
        <v>26.92</v>
      </c>
    </row>
    <row r="16" spans="1:135" ht="18" customHeight="1">
      <c r="E16" s="4"/>
      <c r="F16" s="4"/>
    </row>
    <row r="17" spans="5:36" ht="18" customHeight="1">
      <c r="E17" s="4"/>
      <c r="F17" s="4"/>
      <c r="AI17" s="1" t="s">
        <v>33</v>
      </c>
      <c r="AJ17" s="1">
        <f>AJ10+(((AJ11-AJ10)/(AJ12-AJ13))*(D5-AJ13))</f>
        <v>4.5583515463917523</v>
      </c>
    </row>
    <row r="18" spans="5:36" ht="18" customHeight="1">
      <c r="E18" s="4"/>
      <c r="F18" s="4"/>
      <c r="AI18" s="1" t="s">
        <v>34</v>
      </c>
      <c r="AJ18" s="1">
        <f>AJ14+(((AJ11-AJ14)/(AJ12-AJ15))*(D5-AJ15))</f>
        <v>0.57829826014913022</v>
      </c>
    </row>
    <row r="19" spans="5:36" ht="18" customHeight="1">
      <c r="E19" s="4"/>
      <c r="F19" s="4"/>
      <c r="G19" s="4"/>
      <c r="AI19" s="1" t="s">
        <v>35</v>
      </c>
      <c r="AJ19" s="1">
        <f>IF(D5&lt;AJ13,AJ10,IF(D5&lt;AJ12,AJ17,IF(D5&lt;AJ15,AJ18,AJ14)))</f>
        <v>0.95</v>
      </c>
    </row>
    <row r="20" spans="5:36" ht="18" customHeight="1">
      <c r="E20" s="4"/>
      <c r="F20" s="4"/>
      <c r="G20" s="4"/>
    </row>
    <row r="21" spans="5:36" ht="18" customHeight="1">
      <c r="E21" s="4"/>
      <c r="F21" s="4"/>
    </row>
    <row r="22" spans="5:36" ht="18" customHeight="1">
      <c r="E22" s="4"/>
      <c r="F22" s="4"/>
    </row>
    <row r="23" spans="5:36" ht="18" customHeight="1">
      <c r="E23" s="4"/>
      <c r="F23" s="4"/>
    </row>
    <row r="24" spans="5:36" ht="18" customHeight="1"/>
    <row r="25" spans="5:36" ht="18" customHeight="1"/>
    <row r="26" spans="5:36" ht="18" customHeight="1"/>
    <row r="27" spans="5:36" ht="24" customHeight="1"/>
    <row r="28" spans="5:36" ht="24" customHeight="1"/>
    <row r="29" spans="5:36" ht="24" customHeight="1"/>
    <row r="30" spans="5:36" ht="24" customHeight="1"/>
    <row r="31" spans="5:36" ht="24" customHeight="1"/>
    <row r="32" spans="5:36" ht="24" customHeight="1"/>
    <row r="33" ht="24" customHeight="1"/>
    <row r="34" ht="24" customHeight="1"/>
    <row r="35" ht="24" customHeight="1"/>
    <row r="36" ht="24" customHeight="1"/>
    <row r="37" ht="24" customHeight="1"/>
    <row r="80" spans="1:3">
      <c r="A80" s="9" t="s">
        <v>2</v>
      </c>
      <c r="B80" s="4" t="s">
        <v>7</v>
      </c>
      <c r="C80" s="10">
        <f>IF(D5&lt;10,"E2",IF(D5&gt;40,"E2",IF(D92&lt;2,"E3",IF(D92&gt;10,"E3",IF(D5&lt;B82,B81,B84/(1+((B84/B81)-1)*EXP(-B83*(D5-B82))))))))</f>
        <v>0.39399802433204867</v>
      </c>
    </row>
    <row r="81" spans="1:4">
      <c r="A81" s="1" t="s">
        <v>39</v>
      </c>
      <c r="B81" s="11">
        <v>4.7329999999999997E-2</v>
      </c>
    </row>
    <row r="82" spans="1:4">
      <c r="A82" s="1" t="s">
        <v>40</v>
      </c>
      <c r="B82" s="11">
        <v>15.59</v>
      </c>
    </row>
    <row r="83" spans="1:4">
      <c r="A83" s="1" t="s">
        <v>41</v>
      </c>
      <c r="B83" s="11">
        <v>0.21879999999999999</v>
      </c>
    </row>
    <row r="84" spans="1:4">
      <c r="A84" s="1" t="s">
        <v>42</v>
      </c>
      <c r="B84" s="11">
        <v>0.40839999999999999</v>
      </c>
    </row>
    <row r="85" spans="1:4">
      <c r="B85" s="4"/>
    </row>
    <row r="86" spans="1:4">
      <c r="A86" s="9" t="s">
        <v>4</v>
      </c>
      <c r="B86" s="4" t="s">
        <v>7</v>
      </c>
      <c r="C86" s="7">
        <f>IF(D5&lt;10,"E2",IF(D5&gt;40,"E2",IF(D92&lt;2,"E3",IF(D92&gt;10,"E3",EXP((B87*((D5-B88)/(D5-B89))))))))</f>
        <v>9.2436412792296938</v>
      </c>
    </row>
    <row r="87" spans="1:4">
      <c r="A87" s="1" t="s">
        <v>5</v>
      </c>
      <c r="B87" s="4">
        <v>2.4729999999999999</v>
      </c>
    </row>
    <row r="88" spans="1:4">
      <c r="A88" s="1" t="s">
        <v>3</v>
      </c>
      <c r="B88" s="4">
        <v>9.1140000000000008</v>
      </c>
    </row>
    <row r="89" spans="1:4">
      <c r="A89" s="1" t="s">
        <v>6</v>
      </c>
      <c r="B89" s="4">
        <v>5.6550000000000002</v>
      </c>
    </row>
    <row r="92" spans="1:4">
      <c r="A92" s="4" t="s">
        <v>1</v>
      </c>
      <c r="B92" s="4" t="s">
        <v>13</v>
      </c>
      <c r="C92" s="4" t="s">
        <v>20</v>
      </c>
      <c r="D92" s="5">
        <v>4</v>
      </c>
    </row>
    <row r="93" spans="1:4">
      <c r="B93" s="4" t="s">
        <v>14</v>
      </c>
      <c r="C93" s="4" t="s">
        <v>21</v>
      </c>
      <c r="D93" s="7">
        <f>LOG(D92)</f>
        <v>0.6020599913279624</v>
      </c>
    </row>
    <row r="94" spans="1:4">
      <c r="A94" s="4" t="s">
        <v>9</v>
      </c>
      <c r="B94" s="4" t="s">
        <v>16</v>
      </c>
      <c r="C94" s="4" t="s">
        <v>17</v>
      </c>
      <c r="D94" s="12">
        <f>IF(D5&lt;24.39,35+(-10.47*(D5-24.39)),35)</f>
        <v>35</v>
      </c>
    </row>
    <row r="95" spans="1:4">
      <c r="A95" s="4"/>
      <c r="B95" s="4" t="s">
        <v>15</v>
      </c>
      <c r="C95" s="4" t="s">
        <v>18</v>
      </c>
      <c r="D95" s="13">
        <f>D94/24</f>
        <v>1.4583333333333333</v>
      </c>
    </row>
  </sheetData>
  <phoneticPr fontId="0" type="noConversion"/>
  <printOptions horizontalCentered="1" verticalCentered="1"/>
  <pageMargins left="0.75" right="0.75" top="1" bottom="1" header="0.5" footer="0.5"/>
  <pageSetup scale="4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Tertiary Model</vt:lpstr>
      <vt:lpstr>'Tertiary Model'!Print_Area</vt:lpstr>
    </vt:vector>
  </TitlesOfParts>
  <Company>UMES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toscar</dc:creator>
  <cp:lastModifiedBy>toscar</cp:lastModifiedBy>
  <cp:lastPrinted>2005-07-14T20:10:35Z</cp:lastPrinted>
  <dcterms:created xsi:type="dcterms:W3CDTF">2005-07-13T19:16:02Z</dcterms:created>
  <dcterms:modified xsi:type="dcterms:W3CDTF">2013-11-12T19:52:25Z</dcterms:modified>
</cp:coreProperties>
</file>