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65" windowHeight="11595"/>
  </bookViews>
  <sheets>
    <sheet name="M29" sheetId="1" r:id="rId1"/>
  </sheets>
  <calcPr calcId="125725"/>
</workbook>
</file>

<file path=xl/calcChain.xml><?xml version="1.0" encoding="utf-8"?>
<calcChain xmlns="http://schemas.openxmlformats.org/spreadsheetml/2006/main">
  <c r="A27" i="1"/>
  <c r="A29" l="1"/>
  <c r="A25"/>
  <c r="C5" s="1"/>
  <c r="B18" l="1"/>
  <c r="B7"/>
  <c r="C7" s="1"/>
  <c r="B8"/>
  <c r="C8" s="1"/>
  <c r="B6"/>
  <c r="C6" s="1"/>
  <c r="B21" l="1"/>
  <c r="C21" s="1"/>
  <c r="C18"/>
  <c r="B20"/>
  <c r="C20" s="1"/>
  <c r="B19"/>
  <c r="C19" s="1"/>
  <c r="B17"/>
  <c r="C17" s="1"/>
  <c r="B9"/>
  <c r="C9" s="1"/>
  <c r="B13"/>
  <c r="C13" s="1"/>
  <c r="B12"/>
  <c r="C12" s="1"/>
  <c r="B16"/>
  <c r="C16" s="1"/>
  <c r="B11"/>
  <c r="C11" s="1"/>
  <c r="B15"/>
  <c r="C15" s="1"/>
  <c r="B10"/>
  <c r="C10" s="1"/>
  <c r="B14"/>
  <c r="C14" s="1"/>
</calcChain>
</file>

<file path=xl/sharedStrings.xml><?xml version="1.0" encoding="utf-8"?>
<sst xmlns="http://schemas.openxmlformats.org/spreadsheetml/2006/main" count="21" uniqueCount="19">
  <si>
    <t>Secondary Model</t>
  </si>
  <si>
    <t>p</t>
  </si>
  <si>
    <t>m</t>
  </si>
  <si>
    <t>Tmin</t>
  </si>
  <si>
    <t>Tmax</t>
  </si>
  <si>
    <t>a</t>
  </si>
  <si>
    <t>Tsub min</t>
  </si>
  <si>
    <t>Tsup max</t>
  </si>
  <si>
    <t>Primary Model</t>
  </si>
  <si>
    <t>Time (h)</t>
  </si>
  <si>
    <r>
      <t xml:space="preserve">Salmonella </t>
    </r>
    <r>
      <rPr>
        <sz val="11"/>
        <color theme="1"/>
        <rFont val="Calibri"/>
        <family val="2"/>
        <scheme val="minor"/>
      </rPr>
      <t>Typhimurium</t>
    </r>
  </si>
  <si>
    <t>Lag Time (h)</t>
  </si>
  <si>
    <r>
      <t>m</t>
    </r>
    <r>
      <rPr>
        <sz val="11"/>
        <color theme="1"/>
        <rFont val="Calibri"/>
        <family val="2"/>
        <scheme val="minor"/>
      </rPr>
      <t>max-min</t>
    </r>
  </si>
  <si>
    <t>b</t>
  </si>
  <si>
    <t>To</t>
  </si>
  <si>
    <t>log/g</t>
  </si>
  <si>
    <t>Temperature (10 to 40C)</t>
  </si>
  <si>
    <r>
      <t>Growth Rate (h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</si>
  <si>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>Max. Pop. Density (log/g)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</si>
</sst>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Symbol"/>
      <family val="1"/>
      <charset val="2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200" i="1"/>
              <a:t>Salmonella</a:t>
            </a:r>
            <a:r>
              <a:rPr lang="en-US" sz="1200"/>
              <a:t> Typhimurium</a:t>
            </a:r>
          </a:p>
          <a:p>
            <a:pPr>
              <a:defRPr/>
            </a:pPr>
            <a:r>
              <a:rPr lang="en-US" sz="1200"/>
              <a:t>Sterile, Cooked Ground Chicken Breast Meat Portions</a:t>
            </a:r>
          </a:p>
          <a:p>
            <a:pPr>
              <a:defRPr/>
            </a:pPr>
            <a:r>
              <a:rPr lang="en-US" sz="1200"/>
              <a:t>(log/g)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'M29'!$C$4</c:f>
              <c:strCache>
                <c:ptCount val="1"/>
                <c:pt idx="0">
                  <c:v>log/g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'M29'!$B$5:$B$21</c:f>
              <c:numCache>
                <c:formatCode>0.00</c:formatCode>
                <c:ptCount val="17"/>
                <c:pt idx="0">
                  <c:v>0</c:v>
                </c:pt>
                <c:pt idx="1">
                  <c:v>5.7941734756426584</c:v>
                </c:pt>
                <c:pt idx="2">
                  <c:v>17.382520426927975</c:v>
                </c:pt>
                <c:pt idx="3">
                  <c:v>23.176693902570634</c:v>
                </c:pt>
                <c:pt idx="4">
                  <c:v>48.528972277561472</c:v>
                </c:pt>
                <c:pt idx="5">
                  <c:v>73.88125065255231</c:v>
                </c:pt>
                <c:pt idx="6">
                  <c:v>99.233529027543142</c:v>
                </c:pt>
                <c:pt idx="7">
                  <c:v>124.58580740253399</c:v>
                </c:pt>
                <c:pt idx="8">
                  <c:v>149.9380857775248</c:v>
                </c:pt>
                <c:pt idx="9">
                  <c:v>175.29036415251565</c:v>
                </c:pt>
                <c:pt idx="10">
                  <c:v>200.6426425275065</c:v>
                </c:pt>
                <c:pt idx="11">
                  <c:v>225.99492090249734</c:v>
                </c:pt>
                <c:pt idx="12">
                  <c:v>274.16424981497994</c:v>
                </c:pt>
                <c:pt idx="13">
                  <c:v>276.699477652479</c:v>
                </c:pt>
                <c:pt idx="14">
                  <c:v>332.03937318297477</c:v>
                </c:pt>
                <c:pt idx="15">
                  <c:v>387.37926871347059</c:v>
                </c:pt>
                <c:pt idx="16">
                  <c:v>442.71916424396642</c:v>
                </c:pt>
              </c:numCache>
            </c:numRef>
          </c:xVal>
          <c:yVal>
            <c:numRef>
              <c:f>'M29'!$C$5:$C$21</c:f>
              <c:numCache>
                <c:formatCode>0.00</c:formatCode>
                <c:ptCount val="17"/>
                <c:pt idx="0">
                  <c:v>4.8</c:v>
                </c:pt>
                <c:pt idx="1">
                  <c:v>4.8</c:v>
                </c:pt>
                <c:pt idx="2">
                  <c:v>4.8</c:v>
                </c:pt>
                <c:pt idx="3">
                  <c:v>4.8</c:v>
                </c:pt>
                <c:pt idx="4">
                  <c:v>6.12353097084788</c:v>
                </c:pt>
                <c:pt idx="5">
                  <c:v>7.3092005686366761</c:v>
                </c:pt>
                <c:pt idx="6">
                  <c:v>8.2488261936488616</c:v>
                </c:pt>
                <c:pt idx="7">
                  <c:v>8.9237139462591699</c:v>
                </c:pt>
                <c:pt idx="8">
                  <c:v>9.3749559986601341</c:v>
                </c:pt>
                <c:pt idx="9">
                  <c:v>9.6623976955659057</c:v>
                </c:pt>
                <c:pt idx="10">
                  <c:v>9.8398867450646428</c:v>
                </c:pt>
                <c:pt idx="11">
                  <c:v>9.9473837742903441</c:v>
                </c:pt>
                <c:pt idx="12">
                  <c:v>10.046985826851248</c:v>
                </c:pt>
                <c:pt idx="13">
                  <c:v>10.04997389440074</c:v>
                </c:pt>
                <c:pt idx="14">
                  <c:v>10.087743139111177</c:v>
                </c:pt>
                <c:pt idx="15">
                  <c:v>10.099665347400919</c:v>
                </c:pt>
                <c:pt idx="16">
                  <c:v>10.103416003798507</c:v>
                </c:pt>
              </c:numCache>
            </c:numRef>
          </c:yVal>
        </c:ser>
        <c:axId val="47374720"/>
        <c:axId val="47377408"/>
      </c:scatterChart>
      <c:valAx>
        <c:axId val="47374720"/>
        <c:scaling>
          <c:orientation val="minMax"/>
        </c:scaling>
        <c:axPos val="b"/>
        <c:numFmt formatCode="0.00" sourceLinked="1"/>
        <c:tickLblPos val="nextTo"/>
        <c:crossAx val="47377408"/>
        <c:crosses val="autoZero"/>
        <c:crossBetween val="midCat"/>
      </c:valAx>
      <c:valAx>
        <c:axId val="47377408"/>
        <c:scaling>
          <c:orientation val="minMax"/>
          <c:min val="4.5"/>
        </c:scaling>
        <c:axPos val="l"/>
        <c:majorGridlines/>
        <c:numFmt formatCode="0.00" sourceLinked="1"/>
        <c:tickLblPos val="nextTo"/>
        <c:crossAx val="47374720"/>
        <c:crosses val="autoZero"/>
        <c:crossBetween val="midCat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4</xdr:row>
      <xdr:rowOff>57150</xdr:rowOff>
    </xdr:from>
    <xdr:to>
      <xdr:col>11</xdr:col>
      <xdr:colOff>19050</xdr:colOff>
      <xdr:row>20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>
      <selection activeCell="H31" sqref="H31"/>
    </sheetView>
  </sheetViews>
  <sheetFormatPr defaultRowHeight="15"/>
  <cols>
    <col min="1" max="1" width="27" style="1" customWidth="1"/>
    <col min="2" max="2" width="9.5703125" style="1" bestFit="1" customWidth="1"/>
    <col min="3" max="5" width="9.140625" style="1"/>
  </cols>
  <sheetData>
    <row r="1" spans="1:3">
      <c r="A1" s="3" t="s">
        <v>10</v>
      </c>
    </row>
    <row r="2" spans="1:3">
      <c r="A2" s="1" t="s">
        <v>16</v>
      </c>
      <c r="B2" s="5">
        <v>12</v>
      </c>
    </row>
    <row r="4" spans="1:3">
      <c r="B4" s="1" t="s">
        <v>9</v>
      </c>
      <c r="C4" s="1" t="s">
        <v>15</v>
      </c>
    </row>
    <row r="5" spans="1:3">
      <c r="A5" s="1" t="s">
        <v>8</v>
      </c>
      <c r="B5" s="7">
        <v>0</v>
      </c>
      <c r="C5" s="7">
        <f>IF(B5&lt;=$A$25,4.8,$A$29/(1+(($A$29/4.8)-1)*EXP(-$A$27*(B5-$A$25))))</f>
        <v>4.8</v>
      </c>
    </row>
    <row r="6" spans="1:3">
      <c r="B6" s="7">
        <f>$A$25*(1/4)</f>
        <v>5.7941734756426584</v>
      </c>
      <c r="C6" s="7">
        <f t="shared" ref="C6:C21" si="0">IF(B6&lt;=$A$25,4.8,$A$29/(1+(($A$29/4.8)-1)*EXP(-$A$27*(B6-$A$25))))</f>
        <v>4.8</v>
      </c>
    </row>
    <row r="7" spans="1:3">
      <c r="B7" s="7">
        <f>$A$25*(3/4)</f>
        <v>17.382520426927975</v>
      </c>
      <c r="C7" s="7">
        <f t="shared" si="0"/>
        <v>4.8</v>
      </c>
    </row>
    <row r="8" spans="1:3">
      <c r="A8" s="4"/>
      <c r="B8" s="7">
        <f>$A$25*(4/4)</f>
        <v>23.176693902570634</v>
      </c>
      <c r="C8" s="7">
        <f t="shared" si="0"/>
        <v>4.8</v>
      </c>
    </row>
    <row r="9" spans="1:3">
      <c r="B9" s="7">
        <f>$A$25+($B$18-$A$25)*(1/10)</f>
        <v>48.528972277561472</v>
      </c>
      <c r="C9" s="7">
        <f t="shared" si="0"/>
        <v>6.12353097084788</v>
      </c>
    </row>
    <row r="10" spans="1:3">
      <c r="B10" s="7">
        <f>$A$25+($B$18-$A$25)*(2/10)</f>
        <v>73.88125065255231</v>
      </c>
      <c r="C10" s="7">
        <f t="shared" si="0"/>
        <v>7.3092005686366761</v>
      </c>
    </row>
    <row r="11" spans="1:3">
      <c r="B11" s="7">
        <f>$A$25+($B$18-$A$25)*(3/10)</f>
        <v>99.233529027543142</v>
      </c>
      <c r="C11" s="7">
        <f t="shared" si="0"/>
        <v>8.2488261936488616</v>
      </c>
    </row>
    <row r="12" spans="1:3">
      <c r="B12" s="7">
        <f>$A$25+($B$18-$A$25)*(4/10)</f>
        <v>124.58580740253399</v>
      </c>
      <c r="C12" s="7">
        <f t="shared" si="0"/>
        <v>8.9237139462591699</v>
      </c>
    </row>
    <row r="13" spans="1:3">
      <c r="B13" s="7">
        <f>$A$25+($B$18-$A$25)*(5/10)</f>
        <v>149.9380857775248</v>
      </c>
      <c r="C13" s="7">
        <f t="shared" si="0"/>
        <v>9.3749559986601341</v>
      </c>
    </row>
    <row r="14" spans="1:3">
      <c r="B14" s="7">
        <f>$A$25+($B$18-$A$25)*(6/10)</f>
        <v>175.29036415251565</v>
      </c>
      <c r="C14" s="7">
        <f t="shared" si="0"/>
        <v>9.6623976955659057</v>
      </c>
    </row>
    <row r="15" spans="1:3">
      <c r="B15" s="7">
        <f>$A$25+($B$18-$A$25)*(7/10)</f>
        <v>200.6426425275065</v>
      </c>
      <c r="C15" s="7">
        <f t="shared" si="0"/>
        <v>9.8398867450646428</v>
      </c>
    </row>
    <row r="16" spans="1:3">
      <c r="B16" s="7">
        <f>$A$25+($B$18-$A$25)*(8/10)</f>
        <v>225.99492090249734</v>
      </c>
      <c r="C16" s="7">
        <f t="shared" si="0"/>
        <v>9.9473837742903441</v>
      </c>
    </row>
    <row r="17" spans="1:6">
      <c r="B17" s="7">
        <f>$A$25+($B$18-$A$25)*(9.9/10)</f>
        <v>274.16424981497994</v>
      </c>
      <c r="C17" s="7">
        <f t="shared" si="0"/>
        <v>10.046985826851248</v>
      </c>
    </row>
    <row r="18" spans="1:6">
      <c r="A18" s="4"/>
      <c r="B18" s="7">
        <f>(($A$29-4.8)/$A$27)+$A$25</f>
        <v>276.699477652479</v>
      </c>
      <c r="C18" s="7">
        <f t="shared" si="0"/>
        <v>10.04997389440074</v>
      </c>
    </row>
    <row r="19" spans="1:6">
      <c r="B19" s="7">
        <f>$B$18*1.2</f>
        <v>332.03937318297477</v>
      </c>
      <c r="C19" s="7">
        <f t="shared" si="0"/>
        <v>10.087743139111177</v>
      </c>
    </row>
    <row r="20" spans="1:6">
      <c r="B20" s="7">
        <f>$B$18*1.4</f>
        <v>387.37926871347059</v>
      </c>
      <c r="C20" s="7">
        <f t="shared" si="0"/>
        <v>10.099665347400919</v>
      </c>
    </row>
    <row r="21" spans="1:6">
      <c r="B21" s="7">
        <f>$B$18*1.6</f>
        <v>442.71916424396642</v>
      </c>
      <c r="C21" s="7">
        <f t="shared" si="0"/>
        <v>10.103416003798507</v>
      </c>
    </row>
    <row r="23" spans="1:6">
      <c r="A23" s="1" t="s">
        <v>0</v>
      </c>
    </row>
    <row r="24" spans="1:6">
      <c r="A24" s="1" t="s">
        <v>11</v>
      </c>
      <c r="B24" s="3" t="s">
        <v>1</v>
      </c>
      <c r="C24" s="6" t="s">
        <v>3</v>
      </c>
      <c r="D24" s="3" t="s">
        <v>2</v>
      </c>
    </row>
    <row r="25" spans="1:6">
      <c r="A25" s="7">
        <f>(B25/(B2-C25))^D25</f>
        <v>23.176693902570634</v>
      </c>
      <c r="B25" s="1">
        <v>41.47</v>
      </c>
      <c r="C25" s="1">
        <v>7.3250000000000002</v>
      </c>
      <c r="D25" s="1">
        <v>1.44</v>
      </c>
    </row>
    <row r="26" spans="1:6" ht="17.25">
      <c r="A26" s="1" t="s">
        <v>17</v>
      </c>
      <c r="B26" s="2" t="s">
        <v>12</v>
      </c>
      <c r="C26" s="1" t="s">
        <v>13</v>
      </c>
      <c r="D26" s="1" t="s">
        <v>14</v>
      </c>
      <c r="E26" s="1" t="s">
        <v>2</v>
      </c>
    </row>
    <row r="27" spans="1:6">
      <c r="A27" s="8">
        <f>IF(B2&lt;=D27,B27,B27+(C27*(B2-D27)^E27))</f>
        <v>2.0925671743863786E-2</v>
      </c>
      <c r="B27" s="1">
        <v>1.8849999999999999E-2</v>
      </c>
      <c r="C27" s="1">
        <v>4.3249999999999999E-3</v>
      </c>
      <c r="D27" s="1">
        <v>11.43</v>
      </c>
      <c r="E27" s="1">
        <v>1.306</v>
      </c>
    </row>
    <row r="28" spans="1:6">
      <c r="A28" s="1" t="s">
        <v>18</v>
      </c>
      <c r="B28" s="2" t="s">
        <v>5</v>
      </c>
      <c r="C28" s="1" t="s">
        <v>3</v>
      </c>
      <c r="D28" s="1" t="s">
        <v>4</v>
      </c>
      <c r="E28" s="1" t="s">
        <v>6</v>
      </c>
      <c r="F28" s="1" t="s">
        <v>7</v>
      </c>
    </row>
    <row r="29" spans="1:6">
      <c r="A29" s="8">
        <f>EXP(B29*(((B2-C29)*(B2-D29)))/((B2-E29)*(B2-F29)))</f>
        <v>10.105134552341147</v>
      </c>
      <c r="B29" s="1">
        <v>2.3479999999999999</v>
      </c>
      <c r="C29" s="1">
        <v>9.64</v>
      </c>
      <c r="D29" s="1">
        <v>40.74</v>
      </c>
      <c r="E29" s="1">
        <v>9.6059999999999999</v>
      </c>
      <c r="F29" s="1">
        <v>40.76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M29</vt:lpstr>
    </vt:vector>
  </TitlesOfParts>
  <Company>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toscar</dc:creator>
  <cp:lastModifiedBy>toscar</cp:lastModifiedBy>
  <dcterms:created xsi:type="dcterms:W3CDTF">2011-04-14T16:44:34Z</dcterms:created>
  <dcterms:modified xsi:type="dcterms:W3CDTF">2013-11-12T19:15:59Z</dcterms:modified>
</cp:coreProperties>
</file>