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0035" windowHeight="5460"/>
  </bookViews>
  <sheets>
    <sheet name="M26" sheetId="14" r:id="rId1"/>
    <sheet name="Fig. 2" sheetId="31" r:id="rId2"/>
    <sheet name="Fig. 4" sheetId="29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'Fig. 2'!$A$1:$C$5</definedName>
    <definedName name="_xlnm.Print_Area" localSheetId="2">'Fig. 4'!$A$2:$F$39</definedName>
    <definedName name="_xlnm.Print_Area" localSheetId="0">'M26'!$A$1:$G$6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4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tFunctionsUpdateFreq">1</definedName>
    <definedName name="RiskUpdateDisplay" hidden="1">FALSE</definedName>
    <definedName name="RiskUpdateStatFunctions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F2" i="14"/>
  <c r="G2"/>
  <c r="F3"/>
  <c r="G3"/>
  <c r="G4"/>
  <c r="F5"/>
  <c r="G5"/>
  <c r="G6"/>
  <c r="B2" i="31"/>
  <c r="B3" s="1"/>
  <c r="B4"/>
  <c r="B37" i="29"/>
  <c r="C37"/>
  <c r="C38" s="1"/>
  <c r="D37"/>
  <c r="E37"/>
  <c r="E38" s="1"/>
  <c r="F37"/>
  <c r="B38"/>
  <c r="D38"/>
  <c r="F38"/>
  <c r="B39"/>
  <c r="C39"/>
  <c r="D39"/>
  <c r="E39"/>
  <c r="D2" i="14" l="1"/>
  <c r="D3" s="1"/>
  <c r="D4" s="1"/>
  <c r="B5" i="31"/>
  <c r="D5" i="14" l="1"/>
  <c r="D6" s="1"/>
</calcChain>
</file>

<file path=xl/sharedStrings.xml><?xml version="1.0" encoding="utf-8"?>
<sst xmlns="http://schemas.openxmlformats.org/spreadsheetml/2006/main" count="116" uniqueCount="78">
  <si>
    <t>Incidence</t>
  </si>
  <si>
    <t>Extent</t>
  </si>
  <si>
    <t>Minimum</t>
  </si>
  <si>
    <t>Maximum</t>
  </si>
  <si>
    <t>Units</t>
  </si>
  <si>
    <t>Node</t>
  </si>
  <si>
    <t>Mean</t>
  </si>
  <si>
    <t xml:space="preserve">Name  </t>
  </si>
  <si>
    <t xml:space="preserve">Description  </t>
  </si>
  <si>
    <t xml:space="preserve">Cell  </t>
  </si>
  <si>
    <t xml:space="preserve">Cooking </t>
  </si>
  <si>
    <t>Serving</t>
  </si>
  <si>
    <t>Pathogen Event</t>
  </si>
  <si>
    <t>Thermal Inactivation</t>
  </si>
  <si>
    <t>Initial Contamination</t>
  </si>
  <si>
    <t>Cross-contamination</t>
  </si>
  <si>
    <t>D2</t>
  </si>
  <si>
    <t>D3</t>
  </si>
  <si>
    <t>D4</t>
  </si>
  <si>
    <t>D5</t>
  </si>
  <si>
    <t>Std Deviation</t>
  </si>
  <si>
    <t>Variance</t>
  </si>
  <si>
    <t>Skewness</t>
  </si>
  <si>
    <t>Kurtosis</t>
  </si>
  <si>
    <t>Errors Calculated</t>
  </si>
  <si>
    <t>Mode</t>
  </si>
  <si>
    <t>5% Perc</t>
  </si>
  <si>
    <t>10% Perc</t>
  </si>
  <si>
    <t>15% Perc</t>
  </si>
  <si>
    <t>20% Perc</t>
  </si>
  <si>
    <t>25% Perc</t>
  </si>
  <si>
    <t>30% Perc</t>
  </si>
  <si>
    <t>35% Perc</t>
  </si>
  <si>
    <t>40% Perc</t>
  </si>
  <si>
    <t>45% Perc</t>
  </si>
  <si>
    <t>50% Perc</t>
  </si>
  <si>
    <t>55% Perc</t>
  </si>
  <si>
    <t>60% Perc</t>
  </si>
  <si>
    <t>65% Perc</t>
  </si>
  <si>
    <t>70% Perc</t>
  </si>
  <si>
    <t>75% Perc</t>
  </si>
  <si>
    <t>80% Perc</t>
  </si>
  <si>
    <t>85% Perc</t>
  </si>
  <si>
    <t>90% Perc</t>
  </si>
  <si>
    <t>95% Perc</t>
  </si>
  <si>
    <t>Filter Minimum</t>
  </si>
  <si>
    <t>Filter Maximum</t>
  </si>
  <si>
    <t>Type (1 or 2)</t>
  </si>
  <si>
    <t># Values Filtered</t>
  </si>
  <si>
    <t>Growth</t>
  </si>
  <si>
    <t>Node 1</t>
  </si>
  <si>
    <t>Node 2</t>
  </si>
  <si>
    <t>Node 3</t>
  </si>
  <si>
    <t>Node 4</t>
  </si>
  <si>
    <t xml:space="preserve"> </t>
  </si>
  <si>
    <t>Transport</t>
  </si>
  <si>
    <t xml:space="preserve">Output </t>
  </si>
  <si>
    <t>Total</t>
  </si>
  <si>
    <t>MPN/chicken</t>
  </si>
  <si>
    <t>Consumption</t>
  </si>
  <si>
    <t>Dose-Response</t>
  </si>
  <si>
    <t>D6</t>
  </si>
  <si>
    <t>-1.#QNAN</t>
  </si>
  <si>
    <t>Unfiltered</t>
  </si>
  <si>
    <t>Node 5</t>
  </si>
  <si>
    <t>Unit Operation</t>
  </si>
  <si>
    <t>Retail</t>
  </si>
  <si>
    <t>Output</t>
  </si>
  <si>
    <t>Outputs</t>
  </si>
  <si>
    <t>Formula</t>
  </si>
  <si>
    <t xml:space="preserve"> =RiskPert(55,62,70)</t>
  </si>
  <si>
    <t>D-value, min</t>
  </si>
  <si>
    <t xml:space="preserve"> =POWER(10,8.7344-(0.1316*B2))</t>
  </si>
  <si>
    <t>Cooking Time, min</t>
  </si>
  <si>
    <t xml:space="preserve"> =RiskPert(15,30,45)</t>
  </si>
  <si>
    <t>Log Cycle Reduction</t>
  </si>
  <si>
    <t xml:space="preserve"> =RiskOutput() + B4/B3</t>
  </si>
  <si>
    <r>
      <t xml:space="preserve">Final Temperature, 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</si>
</sst>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8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1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workbookViewId="0">
      <selection activeCell="E7" sqref="E7"/>
    </sheetView>
  </sheetViews>
  <sheetFormatPr defaultColWidth="8.85546875" defaultRowHeight="15" customHeight="1"/>
  <cols>
    <col min="1" max="1" width="6" style="18" bestFit="1" customWidth="1"/>
    <col min="2" max="2" width="14" style="18" bestFit="1" customWidth="1"/>
    <col min="3" max="3" width="19.140625" style="18" customWidth="1"/>
    <col min="4" max="4" width="18" style="18" customWidth="1"/>
    <col min="5" max="5" width="13.28515625" style="18" bestFit="1" customWidth="1"/>
    <col min="6" max="6" width="9.28515625" style="18" bestFit="1" customWidth="1"/>
    <col min="7" max="7" width="7" style="18" bestFit="1" customWidth="1"/>
    <col min="8" max="8" width="9.140625" style="18" customWidth="1"/>
    <col min="9" max="16384" width="8.85546875" style="18"/>
  </cols>
  <sheetData>
    <row r="1" spans="1:7" ht="15" customHeight="1">
      <c r="A1" s="22" t="s">
        <v>5</v>
      </c>
      <c r="B1" s="22" t="s">
        <v>65</v>
      </c>
      <c r="C1" s="22" t="s">
        <v>12</v>
      </c>
      <c r="D1" s="22" t="s">
        <v>67</v>
      </c>
      <c r="E1" s="23" t="s">
        <v>4</v>
      </c>
      <c r="F1" s="22" t="s">
        <v>0</v>
      </c>
      <c r="G1" s="22" t="s">
        <v>1</v>
      </c>
    </row>
    <row r="2" spans="1:7" ht="15" customHeight="1">
      <c r="A2" s="18">
        <v>1</v>
      </c>
      <c r="B2" s="18" t="s">
        <v>66</v>
      </c>
      <c r="C2" s="18" t="s">
        <v>14</v>
      </c>
      <c r="D2" s="19">
        <f ca="1">IF(F2=0,0,ROUNDDOWN(POWER(10,G2),0))</f>
        <v>5</v>
      </c>
      <c r="E2" s="18" t="s">
        <v>58</v>
      </c>
      <c r="F2" s="20">
        <f ca="1">_xll.RiskDiscrete({0,1}, {70,30})</f>
        <v>1</v>
      </c>
      <c r="G2" s="21">
        <f ca="1">_xll.RiskPert(0, 1, 2.7)</f>
        <v>0.74055300528236756</v>
      </c>
    </row>
    <row r="3" spans="1:7" ht="15" customHeight="1">
      <c r="A3" s="18">
        <v>2</v>
      </c>
      <c r="B3" s="18" t="s">
        <v>55</v>
      </c>
      <c r="C3" s="18" t="s">
        <v>49</v>
      </c>
      <c r="D3" s="19">
        <f ca="1">IF(F3=0,D2,ROUNDDOWN(POWER(10,G3)*D2,0))</f>
        <v>5</v>
      </c>
      <c r="E3" s="18" t="s">
        <v>58</v>
      </c>
      <c r="F3" s="20">
        <f ca="1">_xll.RiskDiscrete({0,1}, {99.98,0.02})</f>
        <v>0</v>
      </c>
      <c r="G3" s="21">
        <f ca="1">_xll.RiskPert(0.0005, 0.04, 0.15)</f>
        <v>9.500783113645514E-2</v>
      </c>
    </row>
    <row r="4" spans="1:7" ht="15" customHeight="1">
      <c r="A4" s="18">
        <v>3</v>
      </c>
      <c r="B4" s="18" t="s">
        <v>10</v>
      </c>
      <c r="C4" s="18" t="s">
        <v>13</v>
      </c>
      <c r="D4" s="19">
        <f ca="1">ROUNDDOWN(POWER(10,G4)*D3,0)</f>
        <v>0</v>
      </c>
      <c r="E4" s="18" t="s">
        <v>58</v>
      </c>
      <c r="F4" s="20"/>
      <c r="G4" s="21">
        <f ca="1">_xll.RiskPert(-96, -8.1, -0.83)</f>
        <v>-13.720072485661404</v>
      </c>
    </row>
    <row r="5" spans="1:7" ht="15" customHeight="1">
      <c r="A5" s="18">
        <v>4</v>
      </c>
      <c r="B5" s="18" t="s">
        <v>11</v>
      </c>
      <c r="C5" s="18" t="s">
        <v>15</v>
      </c>
      <c r="D5" s="19">
        <f ca="1">IF(F5=0,D4,ROUNDDOWN((G5*D3)+D4,0))</f>
        <v>0</v>
      </c>
      <c r="E5" s="18" t="s">
        <v>58</v>
      </c>
      <c r="F5" s="20">
        <f ca="1">_xll.RiskDiscrete({0,1}, {72,28})</f>
        <v>1</v>
      </c>
      <c r="G5" s="21">
        <f ca="1">_xll.RiskPert(0.021, 0.057, 0.24)</f>
        <v>6.4575334393636261E-2</v>
      </c>
    </row>
    <row r="6" spans="1:7" ht="15" customHeight="1">
      <c r="A6" s="22">
        <v>5</v>
      </c>
      <c r="B6" s="22" t="s">
        <v>59</v>
      </c>
      <c r="C6" s="22" t="s">
        <v>60</v>
      </c>
      <c r="D6" s="24">
        <f ca="1">_xll.RiskOutput() + D5/(ROUNDDOWN(POWER(10,G6),0))</f>
        <v>0</v>
      </c>
      <c r="E6" s="22"/>
      <c r="F6" s="25"/>
      <c r="G6" s="26">
        <f ca="1">_xll.RiskPert(1, 3, 7)</f>
        <v>2.1103784205273981</v>
      </c>
    </row>
  </sheetData>
  <phoneticPr fontId="0" type="noConversion"/>
  <printOptions horizontalCentered="1" verticalCentered="1" headings="1" gridLines="1"/>
  <pageMargins left="0.75" right="0.75" top="1" bottom="1" header="0.5" footer="0.5"/>
  <pageSetup orientation="portrait" horizontalDpi="4294967292" r:id="rId1"/>
  <headerFooter alignWithMargins="0">
    <oddFooter>&amp;L&amp;"Times New Roman,Regular"&amp;12Fig. 1
Oscar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:C5"/>
    </sheetView>
  </sheetViews>
  <sheetFormatPr defaultRowHeight="15"/>
  <cols>
    <col min="1" max="1" width="20.5703125" style="10" customWidth="1"/>
    <col min="2" max="2" width="7.85546875" style="10" bestFit="1" customWidth="1"/>
    <col min="3" max="3" width="34.42578125" style="10" bestFit="1" customWidth="1"/>
    <col min="4" max="16384" width="9.140625" style="10"/>
  </cols>
  <sheetData>
    <row r="1" spans="1:3" ht="15.75">
      <c r="A1" s="15"/>
      <c r="B1" s="15" t="s">
        <v>68</v>
      </c>
      <c r="C1" s="15" t="s">
        <v>69</v>
      </c>
    </row>
    <row r="2" spans="1:3" ht="18" customHeight="1">
      <c r="A2" s="9" t="s">
        <v>77</v>
      </c>
      <c r="B2" s="11">
        <f ca="1">_xll.RiskPert(55,62,70)</f>
        <v>64.573174836202384</v>
      </c>
      <c r="C2" s="12" t="s">
        <v>70</v>
      </c>
    </row>
    <row r="3" spans="1:3" ht="18" customHeight="1">
      <c r="A3" s="9" t="s">
        <v>71</v>
      </c>
      <c r="B3" s="13">
        <f ca="1">POWER(10,8.7344-(0.1316*B2))</f>
        <v>1.7241307260174399</v>
      </c>
      <c r="C3" s="14" t="s">
        <v>72</v>
      </c>
    </row>
    <row r="4" spans="1:3" ht="18" customHeight="1">
      <c r="A4" s="9" t="s">
        <v>73</v>
      </c>
      <c r="B4" s="11">
        <f ca="1">_xll.RiskPert(15,30,45)</f>
        <v>28.691067288455592</v>
      </c>
      <c r="C4" s="12" t="s">
        <v>74</v>
      </c>
    </row>
    <row r="5" spans="1:3" ht="18" customHeight="1">
      <c r="A5" s="15" t="s">
        <v>75</v>
      </c>
      <c r="B5" s="16">
        <f ca="1">_xll.RiskOutput() + B4/B3</f>
        <v>16.640888568077973</v>
      </c>
      <c r="C5" s="17" t="s">
        <v>76</v>
      </c>
    </row>
  </sheetData>
  <phoneticPr fontId="0" type="noConversion"/>
  <printOptions horizontalCentered="1" verticalCentered="1" headings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opLeftCell="A7" workbookViewId="0">
      <selection activeCell="I9" sqref="I9"/>
    </sheetView>
  </sheetViews>
  <sheetFormatPr defaultRowHeight="15" customHeight="1"/>
  <cols>
    <col min="1" max="1" width="13.7109375" style="1" customWidth="1"/>
    <col min="2" max="16384" width="9.140625" style="1"/>
  </cols>
  <sheetData>
    <row r="1" spans="1:13" ht="15" customHeight="1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</row>
    <row r="2" spans="1:13" ht="15" customHeight="1">
      <c r="A2" s="1" t="s">
        <v>7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64</v>
      </c>
    </row>
    <row r="3" spans="1:13" ht="15" customHeight="1">
      <c r="A3" s="1" t="s">
        <v>8</v>
      </c>
      <c r="B3" s="1" t="s">
        <v>56</v>
      </c>
      <c r="C3" s="1" t="s">
        <v>56</v>
      </c>
      <c r="D3" s="1" t="s">
        <v>56</v>
      </c>
      <c r="E3" s="1" t="s">
        <v>56</v>
      </c>
      <c r="F3" s="1" t="s">
        <v>56</v>
      </c>
    </row>
    <row r="4" spans="1:13" ht="15" customHeight="1">
      <c r="A4" s="1" t="s">
        <v>9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61</v>
      </c>
    </row>
    <row r="5" spans="1:13" ht="15" customHeight="1">
      <c r="A5" s="1" t="s">
        <v>2</v>
      </c>
      <c r="B5" s="1">
        <v>1</v>
      </c>
      <c r="C5" s="1">
        <v>1</v>
      </c>
      <c r="D5" s="1">
        <v>1</v>
      </c>
      <c r="E5" s="1">
        <v>1</v>
      </c>
      <c r="F5" s="1" t="s">
        <v>62</v>
      </c>
      <c r="H5" s="2"/>
      <c r="J5" s="2"/>
    </row>
    <row r="6" spans="1:13" ht="15" customHeight="1">
      <c r="A6" s="1" t="s">
        <v>3</v>
      </c>
      <c r="B6" s="1">
        <v>363</v>
      </c>
      <c r="C6" s="1">
        <v>363</v>
      </c>
      <c r="D6" s="1">
        <v>21</v>
      </c>
      <c r="E6" s="1">
        <v>39</v>
      </c>
      <c r="F6" s="1" t="s">
        <v>62</v>
      </c>
    </row>
    <row r="7" spans="1:13" ht="15" customHeight="1">
      <c r="A7" s="1" t="s">
        <v>6</v>
      </c>
      <c r="B7" s="8">
        <v>26.503</v>
      </c>
      <c r="C7" s="8">
        <v>26.503</v>
      </c>
      <c r="D7" s="7">
        <v>4.6875</v>
      </c>
      <c r="E7" s="7">
        <v>3.6240600000000001</v>
      </c>
      <c r="F7" s="1" t="s">
        <v>62</v>
      </c>
      <c r="J7" s="2"/>
      <c r="M7" s="2"/>
    </row>
    <row r="8" spans="1:13" ht="15" customHeight="1">
      <c r="A8" s="1" t="s">
        <v>20</v>
      </c>
      <c r="B8" s="8">
        <v>39.081560000000003</v>
      </c>
      <c r="C8" s="8">
        <v>39.081560000000003</v>
      </c>
      <c r="D8" s="7">
        <v>5.6653180000000001</v>
      </c>
      <c r="E8" s="7">
        <v>4.0973110000000004</v>
      </c>
      <c r="F8" s="1" t="s">
        <v>62</v>
      </c>
      <c r="I8" s="2"/>
      <c r="J8" s="2"/>
      <c r="M8" s="2"/>
    </row>
    <row r="9" spans="1:13" ht="15" customHeight="1">
      <c r="A9" s="1" t="s">
        <v>21</v>
      </c>
      <c r="B9" s="4">
        <v>1527.3679999999999</v>
      </c>
      <c r="C9" s="4">
        <v>1527.3679999999999</v>
      </c>
      <c r="D9" s="8">
        <v>32.095829999999999</v>
      </c>
      <c r="E9" s="8">
        <v>16.787960000000002</v>
      </c>
      <c r="F9" s="1" t="s">
        <v>62</v>
      </c>
      <c r="I9" s="2"/>
      <c r="J9" s="2"/>
      <c r="M9" s="2"/>
    </row>
    <row r="10" spans="1:13" ht="15" customHeight="1">
      <c r="A10" s="1" t="s">
        <v>22</v>
      </c>
      <c r="B10" s="7">
        <v>3.2781359999999999</v>
      </c>
      <c r="C10" s="7">
        <v>3.2781359999999999</v>
      </c>
      <c r="D10" s="7">
        <v>1.6322779999999999</v>
      </c>
      <c r="E10" s="7">
        <v>3.0500120000000002</v>
      </c>
      <c r="F10" s="1" t="s">
        <v>62</v>
      </c>
    </row>
    <row r="11" spans="1:13" ht="15" customHeight="1">
      <c r="A11" s="1" t="s">
        <v>23</v>
      </c>
      <c r="B11" s="8">
        <v>17.04814</v>
      </c>
      <c r="C11" s="8">
        <v>17.04814</v>
      </c>
      <c r="D11" s="8">
        <v>4.7137169999999999</v>
      </c>
      <c r="E11" s="8">
        <v>18.527249999999999</v>
      </c>
      <c r="F11" s="1" t="s">
        <v>62</v>
      </c>
    </row>
    <row r="12" spans="1:13" ht="15" customHeight="1">
      <c r="A12" s="1" t="s">
        <v>24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13" ht="15" customHeight="1">
      <c r="A13" s="1" t="s">
        <v>25</v>
      </c>
      <c r="B13" s="1">
        <v>3</v>
      </c>
      <c r="C13" s="1">
        <v>3</v>
      </c>
      <c r="D13" s="1">
        <v>1</v>
      </c>
      <c r="E13" s="1">
        <v>1</v>
      </c>
      <c r="F13" s="1">
        <v>1</v>
      </c>
      <c r="J13" s="2"/>
      <c r="M13" s="2"/>
    </row>
    <row r="14" spans="1:13" ht="15" customHeight="1">
      <c r="A14" s="1" t="s">
        <v>26</v>
      </c>
      <c r="B14" s="1">
        <v>2</v>
      </c>
      <c r="C14" s="1">
        <v>2</v>
      </c>
      <c r="D14" s="1">
        <v>1</v>
      </c>
      <c r="E14" s="1">
        <v>1</v>
      </c>
      <c r="F14" s="1" t="s">
        <v>62</v>
      </c>
      <c r="J14" s="2"/>
      <c r="M14" s="2"/>
    </row>
    <row r="15" spans="1:13" ht="15" customHeight="1">
      <c r="A15" s="1" t="s">
        <v>27</v>
      </c>
      <c r="B15" s="1">
        <v>2</v>
      </c>
      <c r="C15" s="1">
        <v>2</v>
      </c>
      <c r="D15" s="1">
        <v>1</v>
      </c>
      <c r="E15" s="1">
        <v>1</v>
      </c>
      <c r="F15" s="1" t="s">
        <v>62</v>
      </c>
      <c r="J15" s="2"/>
      <c r="M15" s="2"/>
    </row>
    <row r="16" spans="1:13" ht="15" customHeight="1">
      <c r="A16" s="1" t="s">
        <v>28</v>
      </c>
      <c r="B16" s="1">
        <v>3</v>
      </c>
      <c r="C16" s="1">
        <v>3</v>
      </c>
      <c r="D16" s="1">
        <v>1</v>
      </c>
      <c r="E16" s="1">
        <v>1</v>
      </c>
      <c r="F16" s="1" t="s">
        <v>62</v>
      </c>
      <c r="J16" s="2"/>
      <c r="M16" s="2"/>
    </row>
    <row r="17" spans="1:13" ht="15" customHeight="1">
      <c r="A17" s="1" t="s">
        <v>29</v>
      </c>
      <c r="B17" s="1">
        <v>4</v>
      </c>
      <c r="C17" s="1">
        <v>4</v>
      </c>
      <c r="D17" s="1">
        <v>1</v>
      </c>
      <c r="E17" s="1">
        <v>1</v>
      </c>
      <c r="F17" s="1" t="s">
        <v>62</v>
      </c>
      <c r="J17" s="2"/>
      <c r="M17" s="2"/>
    </row>
    <row r="18" spans="1:13" ht="15" customHeight="1">
      <c r="A18" s="1" t="s">
        <v>30</v>
      </c>
      <c r="B18" s="1">
        <v>5</v>
      </c>
      <c r="C18" s="1">
        <v>5</v>
      </c>
      <c r="D18" s="1">
        <v>1</v>
      </c>
      <c r="E18" s="1">
        <v>1</v>
      </c>
      <c r="F18" s="1" t="s">
        <v>62</v>
      </c>
      <c r="J18" s="2"/>
      <c r="M18" s="2"/>
    </row>
    <row r="19" spans="1:13" ht="15" customHeight="1">
      <c r="A19" s="1" t="s">
        <v>31</v>
      </c>
      <c r="B19" s="1">
        <v>6</v>
      </c>
      <c r="C19" s="1">
        <v>6</v>
      </c>
      <c r="D19" s="1">
        <v>1</v>
      </c>
      <c r="E19" s="1">
        <v>1</v>
      </c>
      <c r="F19" s="1" t="s">
        <v>62</v>
      </c>
      <c r="J19" s="2"/>
      <c r="M19" s="2"/>
    </row>
    <row r="20" spans="1:13" ht="15" customHeight="1">
      <c r="A20" s="1" t="s">
        <v>32</v>
      </c>
      <c r="B20" s="1">
        <v>7</v>
      </c>
      <c r="C20" s="1">
        <v>7</v>
      </c>
      <c r="D20" s="1">
        <v>2</v>
      </c>
      <c r="E20" s="1">
        <v>1</v>
      </c>
      <c r="F20" s="1" t="s">
        <v>62</v>
      </c>
      <c r="J20" s="2"/>
      <c r="M20" s="2"/>
    </row>
    <row r="21" spans="1:13" ht="15" customHeight="1">
      <c r="A21" s="1" t="s">
        <v>33</v>
      </c>
      <c r="B21" s="1">
        <v>9</v>
      </c>
      <c r="C21" s="1">
        <v>9</v>
      </c>
      <c r="D21" s="1">
        <v>2</v>
      </c>
      <c r="E21" s="1">
        <v>2</v>
      </c>
      <c r="F21" s="1" t="s">
        <v>62</v>
      </c>
      <c r="J21" s="2"/>
      <c r="M21" s="2"/>
    </row>
    <row r="22" spans="1:13" ht="15" customHeight="1">
      <c r="A22" s="1" t="s">
        <v>34</v>
      </c>
      <c r="B22" s="1">
        <v>10</v>
      </c>
      <c r="C22" s="1">
        <v>10</v>
      </c>
      <c r="D22" s="1">
        <v>2</v>
      </c>
      <c r="E22" s="1">
        <v>2</v>
      </c>
      <c r="F22" s="1" t="s">
        <v>62</v>
      </c>
      <c r="M22" s="2"/>
    </row>
    <row r="23" spans="1:13" ht="15" customHeight="1">
      <c r="A23" s="1" t="s">
        <v>35</v>
      </c>
      <c r="B23" s="1">
        <v>12</v>
      </c>
      <c r="C23" s="1">
        <v>12</v>
      </c>
      <c r="D23" s="1">
        <v>2</v>
      </c>
      <c r="E23" s="1">
        <v>2</v>
      </c>
      <c r="F23" s="1" t="s">
        <v>62</v>
      </c>
      <c r="J23" s="2"/>
      <c r="M23" s="2"/>
    </row>
    <row r="24" spans="1:13" ht="15" customHeight="1">
      <c r="A24" s="1" t="s">
        <v>36</v>
      </c>
      <c r="B24" s="1">
        <v>14</v>
      </c>
      <c r="C24" s="1">
        <v>14</v>
      </c>
      <c r="D24" s="1">
        <v>2</v>
      </c>
      <c r="E24" s="1">
        <v>2</v>
      </c>
      <c r="F24" s="1" t="s">
        <v>62</v>
      </c>
      <c r="J24" s="2"/>
      <c r="M24" s="2"/>
    </row>
    <row r="25" spans="1:13" ht="15" customHeight="1">
      <c r="A25" s="1" t="s">
        <v>37</v>
      </c>
      <c r="B25" s="1">
        <v>17</v>
      </c>
      <c r="C25" s="1">
        <v>17</v>
      </c>
      <c r="D25" s="1">
        <v>2</v>
      </c>
      <c r="E25" s="1">
        <v>2</v>
      </c>
      <c r="F25" s="1" t="s">
        <v>62</v>
      </c>
      <c r="J25" s="2"/>
      <c r="M25" s="2"/>
    </row>
    <row r="26" spans="1:13" ht="15" customHeight="1">
      <c r="A26" s="1" t="s">
        <v>38</v>
      </c>
      <c r="B26" s="1">
        <v>20</v>
      </c>
      <c r="C26" s="1">
        <v>20</v>
      </c>
      <c r="D26" s="1">
        <v>3</v>
      </c>
      <c r="E26" s="1">
        <v>3</v>
      </c>
      <c r="F26" s="1" t="s">
        <v>62</v>
      </c>
      <c r="J26" s="2"/>
      <c r="M26" s="2"/>
    </row>
    <row r="27" spans="1:13" ht="15" customHeight="1">
      <c r="A27" s="1" t="s">
        <v>39</v>
      </c>
      <c r="B27" s="1">
        <v>25</v>
      </c>
      <c r="C27" s="1">
        <v>25</v>
      </c>
      <c r="D27" s="1">
        <v>5</v>
      </c>
      <c r="E27" s="1">
        <v>4</v>
      </c>
      <c r="F27" s="1" t="s">
        <v>62</v>
      </c>
      <c r="J27" s="2"/>
      <c r="M27" s="2"/>
    </row>
    <row r="28" spans="1:13" ht="15" customHeight="1">
      <c r="A28" s="1" t="s">
        <v>40</v>
      </c>
      <c r="B28" s="1">
        <v>31</v>
      </c>
      <c r="C28" s="1">
        <v>31</v>
      </c>
      <c r="D28" s="1">
        <v>5</v>
      </c>
      <c r="E28" s="1">
        <v>5</v>
      </c>
      <c r="F28" s="1" t="s">
        <v>62</v>
      </c>
      <c r="J28" s="2"/>
    </row>
    <row r="29" spans="1:13" ht="15" customHeight="1">
      <c r="A29" s="1" t="s">
        <v>41</v>
      </c>
      <c r="B29" s="1">
        <v>38</v>
      </c>
      <c r="C29" s="1">
        <v>38</v>
      </c>
      <c r="D29" s="1">
        <v>8</v>
      </c>
      <c r="E29" s="1">
        <v>6</v>
      </c>
      <c r="F29" s="1" t="s">
        <v>62</v>
      </c>
      <c r="J29" s="2"/>
    </row>
    <row r="30" spans="1:13" ht="15" customHeight="1">
      <c r="A30" s="1" t="s">
        <v>42</v>
      </c>
      <c r="B30" s="1">
        <v>49</v>
      </c>
      <c r="C30" s="1">
        <v>49</v>
      </c>
      <c r="D30" s="1">
        <v>10</v>
      </c>
      <c r="E30" s="1">
        <v>7</v>
      </c>
      <c r="F30" s="1" t="s">
        <v>62</v>
      </c>
      <c r="J30" s="2"/>
    </row>
    <row r="31" spans="1:13" ht="15" customHeight="1">
      <c r="A31" s="1" t="s">
        <v>43</v>
      </c>
      <c r="B31" s="1">
        <v>66</v>
      </c>
      <c r="C31" s="1">
        <v>66</v>
      </c>
      <c r="D31" s="1">
        <v>13</v>
      </c>
      <c r="E31" s="1">
        <v>8</v>
      </c>
      <c r="F31" s="1" t="s">
        <v>62</v>
      </c>
      <c r="J31" s="2"/>
    </row>
    <row r="32" spans="1:13" ht="15" customHeight="1">
      <c r="A32" s="1" t="s">
        <v>44</v>
      </c>
      <c r="B32" s="1">
        <v>104</v>
      </c>
      <c r="C32" s="1">
        <v>104</v>
      </c>
      <c r="D32" s="1">
        <v>21</v>
      </c>
      <c r="E32" s="1">
        <v>12</v>
      </c>
      <c r="F32" s="1" t="s">
        <v>62</v>
      </c>
    </row>
    <row r="33" spans="1:6" ht="15" customHeight="1">
      <c r="A33" s="1" t="s">
        <v>45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</row>
    <row r="34" spans="1:6" ht="15" customHeight="1">
      <c r="A34" s="1" t="s">
        <v>46</v>
      </c>
    </row>
    <row r="35" spans="1:6" ht="15" customHeight="1">
      <c r="A35" s="1" t="s">
        <v>47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</row>
    <row r="36" spans="1:6" ht="15" customHeight="1">
      <c r="A36" s="1" t="s">
        <v>48</v>
      </c>
      <c r="B36" s="4">
        <v>7000</v>
      </c>
      <c r="C36" s="4">
        <v>7000</v>
      </c>
      <c r="D36" s="4">
        <v>9984</v>
      </c>
      <c r="E36" s="4">
        <v>9601</v>
      </c>
      <c r="F36" s="4">
        <v>10000</v>
      </c>
    </row>
    <row r="37" spans="1:6" ht="15" customHeight="1">
      <c r="A37" s="1" t="s">
        <v>63</v>
      </c>
      <c r="B37" s="4">
        <f>10000-B36</f>
        <v>3000</v>
      </c>
      <c r="C37" s="4">
        <f>10000-C36</f>
        <v>3000</v>
      </c>
      <c r="D37" s="1">
        <f>10000-D36</f>
        <v>16</v>
      </c>
      <c r="E37" s="1">
        <f>10000-E36</f>
        <v>399</v>
      </c>
      <c r="F37" s="1">
        <f>10000-F36</f>
        <v>0</v>
      </c>
    </row>
    <row r="38" spans="1:6" ht="15" customHeight="1">
      <c r="A38" s="1" t="s">
        <v>0</v>
      </c>
      <c r="B38" s="6">
        <f>B37/10000</f>
        <v>0.3</v>
      </c>
      <c r="C38" s="6">
        <f>C37/10000</f>
        <v>0.3</v>
      </c>
      <c r="D38" s="5">
        <f>D37/10000</f>
        <v>1.6000000000000001E-3</v>
      </c>
      <c r="E38" s="5">
        <f>E37/10000</f>
        <v>3.9899999999999998E-2</v>
      </c>
      <c r="F38" s="6">
        <f>F37/10000</f>
        <v>0</v>
      </c>
    </row>
    <row r="39" spans="1:6" ht="15" customHeight="1">
      <c r="A39" s="1" t="s">
        <v>57</v>
      </c>
      <c r="B39" s="4">
        <f>B7*B37</f>
        <v>79509</v>
      </c>
      <c r="C39" s="4">
        <f>C7*C37</f>
        <v>79509</v>
      </c>
      <c r="D39" s="4">
        <f>D7*D37</f>
        <v>75</v>
      </c>
      <c r="E39" s="4">
        <f>E7*E37</f>
        <v>1445.9999399999999</v>
      </c>
      <c r="F39" s="3"/>
    </row>
  </sheetData>
  <phoneticPr fontId="0" type="noConversion"/>
  <printOptions horizontalCentered="1" verticalCentered="1" headings="1" gridLines="1"/>
  <pageMargins left="0.75" right="0.75" top="1" bottom="1" header="0.5" footer="0.5"/>
  <pageSetup orientation="portrait" r:id="rId1"/>
  <headerFooter alignWithMargins="0">
    <oddFooter>&amp;L&amp;"Times New Roman,Regular"&amp;12Fig. 4
Oscar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M26</vt:lpstr>
      <vt:lpstr>Fig. 2</vt:lpstr>
      <vt:lpstr>Fig. 4</vt:lpstr>
      <vt:lpstr>'Fig. 2'!Print_Area</vt:lpstr>
      <vt:lpstr>'Fig. 4'!Print_Area</vt:lpstr>
      <vt:lpstr>'M26'!Print_Area</vt:lpstr>
    </vt:vector>
  </TitlesOfParts>
  <Company>USDA 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Oscar</dc:creator>
  <cp:lastModifiedBy>toscar</cp:lastModifiedBy>
  <cp:lastPrinted>2003-10-02T17:56:49Z</cp:lastPrinted>
  <dcterms:created xsi:type="dcterms:W3CDTF">1998-09-14T17:25:27Z</dcterms:created>
  <dcterms:modified xsi:type="dcterms:W3CDTF">2013-11-12T19:15:13Z</dcterms:modified>
</cp:coreProperties>
</file>